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itsmit/Desktop/"/>
    </mc:Choice>
  </mc:AlternateContent>
  <xr:revisionPtr revIDLastSave="0" documentId="13_ncr:1_{512A5621-0A44-594F-ABC2-7F09765C838A}" xr6:coauthVersionLast="47" xr6:coauthVersionMax="47" xr10:uidLastSave="{00000000-0000-0000-0000-000000000000}"/>
  <bookViews>
    <workbookView xWindow="2500" yWindow="2900" windowWidth="26740" windowHeight="15960" activeTab="2" xr2:uid="{00000000-000D-0000-FFFF-FFFF00000000}"/>
  </bookViews>
  <sheets>
    <sheet name="Budget planner" sheetId="1" r:id="rId1"/>
    <sheet name="Checklist" sheetId="2" r:id="rId2"/>
    <sheet name="Leverancier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2" l="1"/>
  <c r="A46" i="1"/>
  <c r="C136" i="2"/>
  <c r="C135" i="2"/>
  <c r="C134" i="2"/>
  <c r="C133" i="2"/>
  <c r="C132" i="2"/>
  <c r="C131" i="2"/>
  <c r="C130" i="2"/>
  <c r="C129" i="2"/>
  <c r="C127" i="2"/>
  <c r="C126" i="2"/>
  <c r="C125" i="2"/>
  <c r="C123" i="2"/>
  <c r="C122" i="2"/>
  <c r="C121" i="2"/>
  <c r="C119" i="2"/>
  <c r="C118" i="2"/>
  <c r="C117" i="2"/>
  <c r="C116" i="2"/>
  <c r="C114" i="2"/>
  <c r="C113" i="2"/>
  <c r="C112" i="2"/>
  <c r="C110" i="2"/>
  <c r="C109" i="2"/>
  <c r="C108" i="2"/>
  <c r="C107" i="2"/>
  <c r="C106" i="2"/>
  <c r="C105" i="2"/>
  <c r="C104" i="2"/>
  <c r="C102" i="2"/>
  <c r="C101" i="2"/>
  <c r="C100" i="2"/>
  <c r="C99" i="2"/>
  <c r="C98" i="2"/>
  <c r="C97" i="2"/>
  <c r="C95" i="2"/>
  <c r="C94" i="2"/>
  <c r="C93" i="2"/>
  <c r="C92" i="2"/>
  <c r="C90" i="2"/>
  <c r="C89" i="2"/>
  <c r="C88" i="2"/>
  <c r="C86" i="2"/>
  <c r="C85" i="2"/>
  <c r="C84" i="2"/>
  <c r="C83" i="2"/>
  <c r="C82" i="2"/>
  <c r="C80" i="2"/>
  <c r="C79" i="2"/>
  <c r="C78" i="2"/>
  <c r="C77" i="2"/>
  <c r="C76" i="2"/>
  <c r="C74" i="2"/>
  <c r="C73" i="2"/>
  <c r="C72" i="2"/>
  <c r="C71" i="2"/>
  <c r="C70" i="2"/>
  <c r="C69" i="2"/>
  <c r="C68" i="2"/>
  <c r="C67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49" i="2"/>
  <c r="C48" i="2"/>
  <c r="C47" i="2"/>
  <c r="C46" i="2"/>
  <c r="C44" i="2"/>
  <c r="C43" i="2"/>
  <c r="C42" i="2"/>
  <c r="C40" i="2"/>
  <c r="C39" i="2"/>
  <c r="C38" i="2"/>
  <c r="C37" i="2"/>
  <c r="C36" i="2"/>
  <c r="C35" i="2"/>
  <c r="C34" i="2"/>
  <c r="C33" i="2"/>
  <c r="C31" i="2"/>
  <c r="C30" i="2"/>
  <c r="C29" i="2"/>
  <c r="C28" i="2"/>
  <c r="C26" i="2"/>
  <c r="C25" i="2"/>
  <c r="C24" i="2"/>
  <c r="C23" i="2"/>
  <c r="C22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F57" i="1"/>
  <c r="J57" i="1"/>
  <c r="F43" i="1"/>
  <c r="C46" i="1"/>
  <c r="C62" i="1"/>
  <c r="F49" i="1"/>
  <c r="G49" i="1"/>
  <c r="F69" i="1"/>
  <c r="G43" i="1"/>
  <c r="K48" i="1"/>
  <c r="G57" i="1"/>
  <c r="J66" i="1"/>
  <c r="K66" i="1"/>
  <c r="K57" i="1"/>
  <c r="A62" i="1" l="1"/>
  <c r="J7" i="1" l="1"/>
  <c r="J20" i="1" s="1"/>
  <c r="J17" i="1"/>
  <c r="J30" i="1" s="1"/>
  <c r="J16" i="1"/>
  <c r="J29" i="1" s="1"/>
  <c r="J15" i="1"/>
  <c r="J28" i="1" s="1"/>
  <c r="J14" i="1"/>
  <c r="J27" i="1" s="1"/>
  <c r="J13" i="1"/>
  <c r="J26" i="1" s="1"/>
  <c r="J12" i="1"/>
  <c r="J25" i="1" s="1"/>
  <c r="J11" i="1"/>
  <c r="J24" i="1" s="1"/>
  <c r="J10" i="1"/>
  <c r="J23" i="1" s="1"/>
  <c r="J9" i="1"/>
  <c r="J22" i="1" s="1"/>
  <c r="J8" i="1"/>
  <c r="J21" i="1" s="1"/>
  <c r="B46" i="1"/>
  <c r="K7" i="1" s="1"/>
  <c r="K20" i="1"/>
  <c r="K21" i="1"/>
  <c r="K8" i="1"/>
  <c r="K11" i="1"/>
  <c r="K14" i="1"/>
  <c r="K27" i="1"/>
  <c r="K15" i="1"/>
  <c r="K30" i="1"/>
  <c r="B70" i="1"/>
  <c r="K16" i="1" s="1"/>
  <c r="C70" i="1"/>
  <c r="K29" i="1" s="1"/>
  <c r="K28" i="1"/>
  <c r="I66" i="1"/>
  <c r="B62" i="1"/>
  <c r="K13" i="1" s="1"/>
  <c r="K26" i="1"/>
  <c r="E57" i="1"/>
  <c r="A70" i="1"/>
  <c r="I57" i="1"/>
  <c r="K25" i="1"/>
  <c r="K12" i="1"/>
  <c r="E49" i="1"/>
  <c r="B54" i="1"/>
  <c r="K10" i="1" s="1"/>
  <c r="A54" i="1"/>
  <c r="I48" i="1"/>
  <c r="E69" i="1"/>
  <c r="E43" i="1"/>
  <c r="G69" i="1"/>
  <c r="K22" i="1"/>
  <c r="J48" i="1"/>
  <c r="K9" i="1" s="1"/>
  <c r="K24" i="1" l="1"/>
  <c r="K17" i="1"/>
  <c r="K6" i="1"/>
  <c r="K18" i="1" s="1"/>
  <c r="C54" i="1" l="1"/>
  <c r="K19" i="1" s="1"/>
  <c r="K31" i="1" l="1"/>
  <c r="K23" i="1"/>
</calcChain>
</file>

<file path=xl/sharedStrings.xml><?xml version="1.0" encoding="utf-8"?>
<sst xmlns="http://schemas.openxmlformats.org/spreadsheetml/2006/main" count="449" uniqueCount="270">
  <si>
    <t>[42]</t>
  </si>
  <si>
    <t>Catering</t>
  </si>
  <si>
    <t>Corsages</t>
  </si>
  <si>
    <t>Make-up</t>
  </si>
  <si>
    <t>Rehearsal Dinner</t>
  </si>
  <si>
    <t>Manicure &amp; Pedicure</t>
  </si>
  <si>
    <t>Wedding Planner</t>
  </si>
  <si>
    <t>Bruiloft Budget Planning in 5 stappen</t>
  </si>
  <si>
    <t>1. Vul je totale bruiloftbudget hier rechts in</t>
  </si>
  <si>
    <t>Je totale budget:</t>
  </si>
  <si>
    <t>Ingeschat budget</t>
  </si>
  <si>
    <t>2. Schat je kosten voor elke categorie. De subtotalen tellen automatisch op. Tip: Reken 10% extra budget voor elke categorie!</t>
  </si>
  <si>
    <t>3. Bekijk hoeveel budget je nog over hebt</t>
  </si>
  <si>
    <t>Trouwjurk</t>
  </si>
  <si>
    <t>Bruidschoenen</t>
  </si>
  <si>
    <t>Sluier</t>
  </si>
  <si>
    <t>Overig</t>
  </si>
  <si>
    <t>Jurk vermaken</t>
  </si>
  <si>
    <t>Pak vermaken</t>
  </si>
  <si>
    <t>Ceremonie</t>
  </si>
  <si>
    <t>Geschat</t>
  </si>
  <si>
    <t>Locatiehuur</t>
  </si>
  <si>
    <t>BABS &amp; spreker</t>
  </si>
  <si>
    <t>Decoraties (exclusief bloemen)</t>
  </si>
  <si>
    <t>Meubilair</t>
  </si>
  <si>
    <t>Muziek installatie</t>
  </si>
  <si>
    <t>Fooi</t>
  </si>
  <si>
    <t>Muzikanten / DJ</t>
  </si>
  <si>
    <t>Muziek &amp; licht installatie</t>
  </si>
  <si>
    <t>Barpersoneel</t>
  </si>
  <si>
    <t>Drank</t>
  </si>
  <si>
    <t>Bruidstaart</t>
  </si>
  <si>
    <t>Tenthuur / opbouw</t>
  </si>
  <si>
    <t>Servies en tafellinnen</t>
  </si>
  <si>
    <t>Gastenboek</t>
  </si>
  <si>
    <t>Extra transport</t>
  </si>
  <si>
    <t>Bloemen</t>
  </si>
  <si>
    <t>Bruidsboeket</t>
  </si>
  <si>
    <t>Ringen</t>
  </si>
  <si>
    <t>Jullie outfits</t>
  </si>
  <si>
    <t>Trouwring bruid</t>
  </si>
  <si>
    <t>Trouwring bruidegom</t>
  </si>
  <si>
    <t>Bloemenstyling</t>
  </si>
  <si>
    <t>Overige boeketten</t>
  </si>
  <si>
    <t>Diversen</t>
  </si>
  <si>
    <t>Trouwen voor de wet</t>
  </si>
  <si>
    <t>Haar stylist</t>
  </si>
  <si>
    <t>Video en foto</t>
  </si>
  <si>
    <t>Trouwfotograaf</t>
  </si>
  <si>
    <t>Videograaf</t>
  </si>
  <si>
    <t>Uitnodigingen</t>
  </si>
  <si>
    <t>Save the Date kaarten</t>
  </si>
  <si>
    <t>Bruiloft programma's</t>
  </si>
  <si>
    <t>Bedankjes gasten</t>
  </si>
  <si>
    <t>Bedankjes helpende handen</t>
  </si>
  <si>
    <t>Huwelijksreis</t>
  </si>
  <si>
    <t>Vliegtickets</t>
  </si>
  <si>
    <t>Accommodaties</t>
  </si>
  <si>
    <t>Huurauto</t>
  </si>
  <si>
    <t>Maaltijden</t>
  </si>
  <si>
    <t>Vermaak</t>
  </si>
  <si>
    <t>Trouwauto</t>
  </si>
  <si>
    <t>Nog beschikbaar</t>
  </si>
  <si>
    <t>Daadwerkelijke uitgaven:</t>
  </si>
  <si>
    <t>Uitgegeven</t>
  </si>
  <si>
    <t>4. Noteer in het rijtje 'uitgegeven' je uitgegeven bedragen. De totalen worden rechts bovenin weergegeven</t>
  </si>
  <si>
    <t>Bruidslingerie</t>
  </si>
  <si>
    <t>Accessoires</t>
  </si>
  <si>
    <t>Pak bruidegom</t>
  </si>
  <si>
    <t>Schoenen bruidegom</t>
  </si>
  <si>
    <t>Accessoires bruidegom</t>
  </si>
  <si>
    <t>Verlovingsshoot</t>
  </si>
  <si>
    <t>Fotoalbum</t>
  </si>
  <si>
    <t>Stationery</t>
  </si>
  <si>
    <t>Verzendkosten</t>
  </si>
  <si>
    <t>Daadwerkelijk beschikbaar:</t>
  </si>
  <si>
    <t>Klik op +'je helemaal links om uit te klappen</t>
  </si>
  <si>
    <t>Receptie &amp; Feest</t>
  </si>
  <si>
    <t>Kapper bruidegom</t>
  </si>
  <si>
    <t>Das bruidegom</t>
  </si>
  <si>
    <t>Beauty</t>
  </si>
  <si>
    <t>Overige</t>
  </si>
  <si>
    <t>Status</t>
  </si>
  <si>
    <t>Schedule engagement photos</t>
  </si>
  <si>
    <t>Plan je bruiloft in 13 maanden</t>
  </si>
  <si>
    <t>Taak</t>
  </si>
  <si>
    <t>Vervaldatum</t>
  </si>
  <si>
    <t>Voer je trouwdatum in, in het rode vakje hiernaast. Alle andere data zullen dan veranderen zodat je weet wanneer je alle taken moet regelen!</t>
  </si>
  <si>
    <t>Begin hier &gt;&gt;</t>
  </si>
  <si>
    <t>13 maanden te gaan</t>
  </si>
  <si>
    <t>12 maanden te gaan</t>
  </si>
  <si>
    <t>11 maanden te gaan</t>
  </si>
  <si>
    <t>10 maanden te gaan</t>
  </si>
  <si>
    <t>9 maanden te gaan</t>
  </si>
  <si>
    <t>8 maanden te gaan</t>
  </si>
  <si>
    <t>7 maanden te gaan</t>
  </si>
  <si>
    <t>6 maanden te gaan</t>
  </si>
  <si>
    <t>5 maanden te gaan</t>
  </si>
  <si>
    <t xml:space="preserve">4 maanden te gaan </t>
  </si>
  <si>
    <t>3 maanden te gaan</t>
  </si>
  <si>
    <t>2 maanden te gaan</t>
  </si>
  <si>
    <t>1 maand te gaan</t>
  </si>
  <si>
    <t>2 weken te gaan</t>
  </si>
  <si>
    <t>1 week te gaan</t>
  </si>
  <si>
    <t>1 dag te gaan</t>
  </si>
  <si>
    <t>De trouwdag</t>
  </si>
  <si>
    <t>Na de bruiloft</t>
  </si>
  <si>
    <t>Benodigdheden</t>
  </si>
  <si>
    <t>Handige blogs</t>
  </si>
  <si>
    <t>Tips en notities</t>
  </si>
  <si>
    <t>Maak je verloving bekend</t>
  </si>
  <si>
    <t>Girls of honour - Budget planner</t>
  </si>
  <si>
    <t>Notities</t>
  </si>
  <si>
    <t>LET OP: Als je rijen of kolommen aanpast of verwijderd, kan het zijn dat de sommen niet meer werken.</t>
  </si>
  <si>
    <t>Girls of honour - Bruiloft checklist</t>
  </si>
  <si>
    <t>Girls of honour - Bruiloft leveranciers</t>
  </si>
  <si>
    <t>Bedrijfsnaam</t>
  </si>
  <si>
    <t>Voor- en achternaam</t>
  </si>
  <si>
    <t>Email</t>
  </si>
  <si>
    <t>Telefoon</t>
  </si>
  <si>
    <t>Website</t>
  </si>
  <si>
    <t>Offerte bedrag</t>
  </si>
  <si>
    <t>Adres</t>
  </si>
  <si>
    <t>Afgesproken bedrag</t>
  </si>
  <si>
    <t>Betaling</t>
  </si>
  <si>
    <t>Land</t>
  </si>
  <si>
    <t>De beste leveranciers in Nederland, België en voor een buitenland bruiloft zijn hier te vinden &gt;&gt;</t>
  </si>
  <si>
    <t>Hoe kies je een thema?</t>
  </si>
  <si>
    <t>Lievelingsleveranciers van Girls of honour</t>
  </si>
  <si>
    <t>Zo kan je je verloving bekend maken</t>
  </si>
  <si>
    <t>Kies een bruiloft thema</t>
  </si>
  <si>
    <t>Praat met je partner en familie over financien van de bruiloft</t>
  </si>
  <si>
    <t>Onderzoek wat een bruiloft precies kost</t>
  </si>
  <si>
    <t>Dit kost een bruiloft echt</t>
  </si>
  <si>
    <t>Maak je bruiloft begroting</t>
  </si>
  <si>
    <t>Gebruik het tabblad 'budget planner'</t>
  </si>
  <si>
    <t>Bepaal of je een weddingplanner wilt inhuren</t>
  </si>
  <si>
    <t>Weddingplanners</t>
  </si>
  <si>
    <t>Dit doet een weddingplanner!</t>
  </si>
  <si>
    <t>Bepaal de kleuren voor jullie bruiloft</t>
  </si>
  <si>
    <t>Denk na over welke bruiloft tradities je wel of niet wilt gebruiken</t>
  </si>
  <si>
    <t>Bruiloft tradities</t>
  </si>
  <si>
    <t>Organiseer een verlovingsfeestje</t>
  </si>
  <si>
    <t>Denk na over de trouwlocatie en het seizoen waarin je wilt trouwen</t>
  </si>
  <si>
    <t>Trouwen in het buitenland? Maak die keuze nu!</t>
  </si>
  <si>
    <t>Buitenland leveranciers</t>
  </si>
  <si>
    <t>Trouwen in het buitenland?</t>
  </si>
  <si>
    <t>Begin met jullie gastenlijst</t>
  </si>
  <si>
    <t>Girls of honour app</t>
  </si>
  <si>
    <t>Zo maak je een gastenlijst</t>
  </si>
  <si>
    <t>Begin met de zoektocht naar jullie trouwlocatie</t>
  </si>
  <si>
    <t>Willen jullie 1 locatie voor alles? Of verschillende plekken per onderdeel?</t>
  </si>
  <si>
    <t>Trouwlocaties</t>
  </si>
  <si>
    <t>Houd je begroting bij, gaat alles nog volgens plan?</t>
  </si>
  <si>
    <t>Trouwambtenaar</t>
  </si>
  <si>
    <t>Hebben jullie een trouwambtenaar nodig?</t>
  </si>
  <si>
    <t>Maak een selectie met favoriete trouwlocaties</t>
  </si>
  <si>
    <t>Maak een inschatting van het aantal gasten dat je wilt uitnodigen</t>
  </si>
  <si>
    <t>Waar gaat jullie trouwceremonie plaatsvinden? Is er genoeg plek?</t>
  </si>
  <si>
    <t>Plan locatie-bezoeken in</t>
  </si>
  <si>
    <t>Boek de locatie voor jullie receptie</t>
  </si>
  <si>
    <t>Maak een bruiloft app voor gasten</t>
  </si>
  <si>
    <t>Zo maak je de app persoonlijk</t>
  </si>
  <si>
    <t>Ontdek welke stijl stationery bij jullie past</t>
  </si>
  <si>
    <t>Uitnodigingen en Stationery</t>
  </si>
  <si>
    <t>Bepaal welke stijl trouwjurk je zou willen</t>
  </si>
  <si>
    <t>Trouwjurken</t>
  </si>
  <si>
    <t>Trouwjurken in verschillende stijlen</t>
  </si>
  <si>
    <t>Bestel save-the-date proefdrukken</t>
  </si>
  <si>
    <t>Onderzoek welke fotografie stijl jullie graag willen</t>
  </si>
  <si>
    <t>Boek een hotel voor jullie huwelijksnacht</t>
  </si>
  <si>
    <t>Huwelijksnacht hotels</t>
  </si>
  <si>
    <t>Maak een lijstje met favoriete cateraars</t>
  </si>
  <si>
    <t>Cateraars</t>
  </si>
  <si>
    <t>Vraag je getuigen en eventueel maid of honour &amp; best man.</t>
  </si>
  <si>
    <t>Maak afspraken met jullie favoriete fotografen</t>
  </si>
  <si>
    <t>Maak afspraken met cateraars</t>
  </si>
  <si>
    <t>Maak de gastenlijst af</t>
  </si>
  <si>
    <t>Bestel save-the-dates</t>
  </si>
  <si>
    <t>Plan pas-afspraken in voor een trouwjurk</t>
  </si>
  <si>
    <t>Boek je trouwfotograaf</t>
  </si>
  <si>
    <t>Boek je cateraar</t>
  </si>
  <si>
    <t>Bestel proefdrukken van jullie trouwkaarten</t>
  </si>
  <si>
    <t>Stuur jullie save-the-dates</t>
  </si>
  <si>
    <t xml:space="preserve">Welke bloemen willen jullie op de bruiloft? </t>
  </si>
  <si>
    <t>Bloemisten</t>
  </si>
  <si>
    <t>Plan pas-afspraken in voor een trouwpak</t>
  </si>
  <si>
    <t>Trouwpakken</t>
  </si>
  <si>
    <t>Koop je trouwpak</t>
  </si>
  <si>
    <t>Koop je trouwjurk</t>
  </si>
  <si>
    <t>Verzamel foto's van bruidstaarten in een Pinterest-bord</t>
  </si>
  <si>
    <t>DJ of band? Of allebei?</t>
  </si>
  <si>
    <t>Maak afspraken met bloemisten</t>
  </si>
  <si>
    <t>Verzamel foto's van bloemen in een Pinterest-bord</t>
  </si>
  <si>
    <t>Ga op zoek naar een patissier</t>
  </si>
  <si>
    <t>Ga op zoek naar een trouwambtenaar</t>
  </si>
  <si>
    <t>Maak afspraken met DJ's, bands en/of andere muzikanten</t>
  </si>
  <si>
    <t>Boek je bloemist</t>
  </si>
  <si>
    <t>Wat voor boeket willen jullie?</t>
  </si>
  <si>
    <t>Willen jullie corsages?</t>
  </si>
  <si>
    <t>Ga op onderzoek uit naar een videograaf!</t>
  </si>
  <si>
    <t>Maak afspraken met patissiers</t>
  </si>
  <si>
    <t>Gaan jullie een rehearsal dinner plannen?</t>
  </si>
  <si>
    <t>Boek je band en/of DJ</t>
  </si>
  <si>
    <t>Maak afspraken met trouwambtenaren</t>
  </si>
  <si>
    <t>Maak afspraken met videografen</t>
  </si>
  <si>
    <t>Maak een lijst met jullie droombestemmingen voor een huwelijksreis</t>
  </si>
  <si>
    <t>Book jullie patissier</t>
  </si>
  <si>
    <t>Boek je videograaf</t>
  </si>
  <si>
    <t>Willen jullie nog iets met de bruiloftgasten doen na de bruiloft?</t>
  </si>
  <si>
    <t>Waar willen jullie je rehearsal dinner doen?</t>
  </si>
  <si>
    <t>Willen jullie een photobooth?</t>
  </si>
  <si>
    <t>Boek de locatie voor jullie rehearsal dinner</t>
  </si>
  <si>
    <t>Verzamel inspiratie foto's voor haar en make-up</t>
  </si>
  <si>
    <t>Gaan jullie iets veranderen aan je achternaam?</t>
  </si>
  <si>
    <t>Bestel styling en verhuur</t>
  </si>
  <si>
    <t>Boek een huwelijksreis</t>
  </si>
  <si>
    <t>Maak afspraken met haar en make-up artists</t>
  </si>
  <si>
    <t>Boek jullie trouwambtenaar</t>
  </si>
  <si>
    <t>Verzamel foto's van trouwringen die jullie mooi vinden</t>
  </si>
  <si>
    <t>Shop trouwringen</t>
  </si>
  <si>
    <t>Bestel jullie trouwkaarten</t>
  </si>
  <si>
    <t>Bestel jullie trouwringen</t>
  </si>
  <si>
    <t>Bestel postzegels voor jullie trouwkaarten</t>
  </si>
  <si>
    <t>Zet adressen op de enveloppen voor de trouwkaarten</t>
  </si>
  <si>
    <t>Verstuur jullie trouwkaarten</t>
  </si>
  <si>
    <t>Bevestig de bestelling bij de cateraar</t>
  </si>
  <si>
    <t>Boek een bartender als dit niet is inbegrepen bij de trouwlocatie</t>
  </si>
  <si>
    <t>Bepaal wat jullie willen dragen tijdens het rehearsal dinner</t>
  </si>
  <si>
    <t>Huwelijk aanmelden bij de gemeente</t>
  </si>
  <si>
    <t>Kies een app waarmee je bruiloftfoto's van gasten kunt verzamelen</t>
  </si>
  <si>
    <t>Begin aan jullie trouwgeloften</t>
  </si>
  <si>
    <t>Maak een tafelsetting</t>
  </si>
  <si>
    <t>Stuur een herinnering aan mensen voor de RSVP</t>
  </si>
  <si>
    <t>Laatste passessies voor trouwjurk en trouwpak</t>
  </si>
  <si>
    <t>Proefsessies voor haar en make-up</t>
  </si>
  <si>
    <t>Doen jullie een openingsdans? Plan in om die te oefenen!</t>
  </si>
  <si>
    <t>Maak jullie trouwgeloften af</t>
  </si>
  <si>
    <t>Koop of maak een EHBO-kit voor de trouwdag</t>
  </si>
  <si>
    <t>Kies menukaarten, tafelnummers, etc.</t>
  </si>
  <si>
    <t>Haal de trouwjurk en het trouwpak op</t>
  </si>
  <si>
    <t>Pak een koffer in voor de huwelijksreis</t>
  </si>
  <si>
    <t>Bereid je toast voor</t>
  </si>
  <si>
    <t>Maak een lijst met bruiloft-liedjes</t>
  </si>
  <si>
    <t>Bevestig details en betalingen met jullie leveranciers</t>
  </si>
  <si>
    <t>Bevesteg details en dagschema met de bruiloftsgasten</t>
  </si>
  <si>
    <t>Maak de tafelsetting af</t>
  </si>
  <si>
    <t>Schrijf een lief briefje voor je partner</t>
  </si>
  <si>
    <t>Ruim je huis op (tenzij je daar niet gaat klaarmaken voor de bruiloft ;))</t>
  </si>
  <si>
    <t>Breng decoratie naar de trouwlocatie als dit nodig is</t>
  </si>
  <si>
    <t>Probeer je te ontspannen!</t>
  </si>
  <si>
    <t>Woohoo! Het is jullie trouwdag!</t>
  </si>
  <si>
    <t>Neem een stuk bruidstaart mee wat over is</t>
  </si>
  <si>
    <t>Verzamel de cadeaus (of laat die doen)</t>
  </si>
  <si>
    <t>Breng gehuurde items terug</t>
  </si>
  <si>
    <t>Laat het bruidsboeket prepareren</t>
  </si>
  <si>
    <t>Laat de trouwjurk en het trouwpak reinigen</t>
  </si>
  <si>
    <t>Geef jullie favoriete leveranciers een review op Google</t>
  </si>
  <si>
    <t>Update jullie verzekeringen</t>
  </si>
  <si>
    <t>Regel het papierwerk voor het veranderen van jullie naam</t>
  </si>
  <si>
    <t>Bestel trouwfoto's en een album</t>
  </si>
  <si>
    <t>Deel jullie foto's en video!</t>
  </si>
  <si>
    <t>Dj's, bands en muziek</t>
  </si>
  <si>
    <t>Photobooth</t>
  </si>
  <si>
    <t>Haar en make-up</t>
  </si>
  <si>
    <t>Laat de cateraar weten of er allergieen zijn</t>
  </si>
  <si>
    <t>Trouwringen</t>
  </si>
  <si>
    <t>Styling en verhuur</t>
  </si>
  <si>
    <t>Band of DJ op je bruiloft?</t>
  </si>
  <si>
    <t>Trouwgeloftes schrijven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</si>
</sst>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€&quot;\ * #,##0.00_ ;_ &quot;€&quot;\ * \-#,##0.00_ ;_ &quot;€&quot;\ * &quot;-&quot;??_ ;_ @_ "/>
    <numFmt numFmtId="165" formatCode="&quot;$&quot;#,##0.00"/>
    <numFmt numFmtId="166" formatCode="&quot;$&quot;#,##0"/>
    <numFmt numFmtId="167" formatCode="mmm&quot; &quot;d&quot;, &quot;yyyy"/>
  </numFmts>
  <fonts count="35">
    <font>
      <sz val="10"/>
      <color indexed="8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28"/>
      <color theme="0"/>
      <name val="Palatino Linotype"/>
      <family val="1"/>
    </font>
    <font>
      <sz val="10"/>
      <color indexed="8"/>
      <name val="Palatino Linotype"/>
      <family val="1"/>
    </font>
    <font>
      <b/>
      <sz val="10"/>
      <color theme="1"/>
      <name val="Open Sans Regular"/>
    </font>
    <font>
      <b/>
      <sz val="10"/>
      <color rgb="FF000000"/>
      <name val="Open Sans Regular"/>
    </font>
    <font>
      <sz val="10"/>
      <color indexed="8"/>
      <name val="Open Sans Regular"/>
    </font>
    <font>
      <sz val="10"/>
      <color theme="1"/>
      <name val="Open Sans Regular"/>
    </font>
    <font>
      <sz val="10"/>
      <color rgb="FF000000"/>
      <name val="Open Sans Regular"/>
    </font>
    <font>
      <b/>
      <sz val="12"/>
      <color theme="1"/>
      <name val="Open Sans Regular"/>
    </font>
    <font>
      <b/>
      <sz val="12"/>
      <color rgb="FF000000"/>
      <name val="Open Sans Regular"/>
    </font>
    <font>
      <sz val="12"/>
      <color indexed="8"/>
      <name val="Open Sans Regular"/>
    </font>
    <font>
      <b/>
      <sz val="10"/>
      <color indexed="8"/>
      <name val="Open Sans Regular"/>
    </font>
    <font>
      <b/>
      <sz val="28"/>
      <color theme="0"/>
      <name val="Palatino Linotype"/>
      <family val="1"/>
    </font>
    <font>
      <sz val="11"/>
      <color theme="1"/>
      <name val="Open Sans Regular"/>
    </font>
    <font>
      <b/>
      <sz val="11"/>
      <color theme="1"/>
      <name val="Open Sans Regular"/>
    </font>
    <font>
      <sz val="8"/>
      <color indexed="8"/>
      <name val="Open Sans Regular"/>
    </font>
    <font>
      <sz val="8"/>
      <color indexed="12"/>
      <name val="Open Sans Regular"/>
    </font>
    <font>
      <b/>
      <sz val="12"/>
      <color indexed="8"/>
      <name val="Open Sans Regular"/>
    </font>
    <font>
      <u/>
      <sz val="10"/>
      <color indexed="13"/>
      <name val="Open Sans Regular"/>
    </font>
    <font>
      <sz val="8"/>
      <color theme="0" tint="-0.499984740745262"/>
      <name val="Open Sans Regular"/>
    </font>
    <font>
      <sz val="9"/>
      <color indexed="8"/>
      <name val="Open Sans Regular"/>
    </font>
    <font>
      <sz val="10"/>
      <color indexed="15"/>
      <name val="Open Sans Regular"/>
    </font>
    <font>
      <sz val="10"/>
      <color indexed="11"/>
      <name val="Open Sans Regular"/>
    </font>
    <font>
      <sz val="28"/>
      <color theme="0"/>
      <name val="Playfair Display Regular"/>
    </font>
    <font>
      <sz val="11"/>
      <color indexed="8"/>
      <name val="Open Sans Regular"/>
    </font>
    <font>
      <sz val="14"/>
      <color theme="0"/>
      <name val="Open Sans Regular"/>
    </font>
    <font>
      <b/>
      <u/>
      <sz val="14"/>
      <color theme="1"/>
      <name val="Open Sans Regular"/>
    </font>
    <font>
      <sz val="14"/>
      <color indexed="8"/>
      <name val="Open Sans Regular"/>
    </font>
    <font>
      <u/>
      <sz val="10"/>
      <color theme="9" tint="-0.249977111117893"/>
      <name val="Open Sans Regular"/>
    </font>
    <font>
      <sz val="10"/>
      <color theme="9" tint="-0.249977111117893"/>
      <name val="Open Sans Regular"/>
    </font>
    <font>
      <u/>
      <sz val="10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rgb="FFDA6F57"/>
        <bgColor indexed="64"/>
      </patternFill>
    </fill>
    <fill>
      <patternFill patternType="solid">
        <fgColor rgb="FFFFF9F6"/>
        <bgColor indexed="64"/>
      </patternFill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 applyNumberFormat="0" applyFill="0" applyBorder="0" applyProtection="0">
      <alignment wrapText="1"/>
    </xf>
    <xf numFmtId="0" fontId="2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wrapText="1"/>
    </xf>
  </cellStyleXfs>
  <cellXfs count="129">
    <xf numFmtId="0" fontId="0" fillId="0" borderId="0" xfId="0">
      <alignment wrapText="1"/>
    </xf>
    <xf numFmtId="0" fontId="6" fillId="0" borderId="0" xfId="0" applyFont="1">
      <alignment wrapText="1"/>
    </xf>
    <xf numFmtId="0" fontId="10" fillId="0" borderId="0" xfId="0" applyFont="1" applyAlignment="1">
      <alignment horizontal="left" vertical="center" wrapText="1"/>
    </xf>
    <xf numFmtId="167" fontId="11" fillId="5" borderId="0" xfId="0" applyNumberFormat="1" applyFont="1" applyFill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167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>
      <alignment wrapText="1"/>
    </xf>
    <xf numFmtId="0" fontId="12" fillId="0" borderId="24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7" borderId="0" xfId="0" applyFont="1" applyFill="1">
      <alignment wrapText="1"/>
    </xf>
    <xf numFmtId="0" fontId="9" fillId="7" borderId="0" xfId="0" applyFont="1" applyFill="1">
      <alignment wrapText="1"/>
    </xf>
    <xf numFmtId="165" fontId="5" fillId="7" borderId="21" xfId="0" applyNumberFormat="1" applyFont="1" applyFill="1" applyBorder="1" applyAlignment="1">
      <alignment horizontal="left" vertical="center" wrapText="1"/>
    </xf>
    <xf numFmtId="0" fontId="5" fillId="7" borderId="21" xfId="0" applyNumberFormat="1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center" wrapText="1"/>
    </xf>
    <xf numFmtId="49" fontId="16" fillId="7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9" fillId="0" borderId="0" xfId="0" applyFont="1" applyFill="1">
      <alignment wrapText="1"/>
    </xf>
    <xf numFmtId="0" fontId="0" fillId="7" borderId="0" xfId="0" applyFill="1">
      <alignment wrapText="1"/>
    </xf>
    <xf numFmtId="0" fontId="9" fillId="7" borderId="0" xfId="0" applyFont="1" applyFill="1" applyAlignment="1"/>
    <xf numFmtId="0" fontId="19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/>
    </xf>
    <xf numFmtId="166" fontId="22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165" fontId="9" fillId="2" borderId="1" xfId="0" quotePrefix="1" applyNumberFormat="1" applyFont="1" applyFill="1" applyBorder="1" applyAlignment="1">
      <alignment horizontal="right" vertical="center" wrapText="1"/>
    </xf>
    <xf numFmtId="166" fontId="21" fillId="4" borderId="1" xfId="0" applyNumberFormat="1" applyFont="1" applyFill="1" applyBorder="1" applyAlignment="1">
      <alignment horizontal="right" vertical="center" wrapText="1"/>
    </xf>
    <xf numFmtId="166" fontId="21" fillId="4" borderId="1" xfId="0" applyNumberFormat="1" applyFont="1" applyFill="1" applyBorder="1" applyAlignment="1">
      <alignment horizontal="center" vertical="center" wrapText="1"/>
    </xf>
    <xf numFmtId="164" fontId="15" fillId="4" borderId="1" xfId="3" applyFont="1" applyFill="1" applyBorder="1" applyAlignment="1">
      <alignment horizontal="left" vertical="center" wrapText="1"/>
    </xf>
    <xf numFmtId="166" fontId="9" fillId="2" borderId="1" xfId="0" applyNumberFormat="1" applyFont="1" applyFill="1" applyBorder="1">
      <alignment wrapText="1"/>
    </xf>
    <xf numFmtId="166" fontId="14" fillId="4" borderId="1" xfId="0" applyNumberFormat="1" applyFont="1" applyFill="1" applyBorder="1" applyAlignment="1">
      <alignment horizontal="right" vertical="center" wrapText="1"/>
    </xf>
    <xf numFmtId="166" fontId="14" fillId="4" borderId="1" xfId="0" applyNumberFormat="1" applyFont="1" applyFill="1" applyBorder="1" applyAlignment="1">
      <alignment horizontal="center" vertical="center" wrapText="1"/>
    </xf>
    <xf numFmtId="164" fontId="9" fillId="4" borderId="1" xfId="3" applyFont="1" applyFill="1" applyBorder="1" applyAlignment="1">
      <alignment horizontal="left" vertical="center" wrapText="1"/>
    </xf>
    <xf numFmtId="0" fontId="23" fillId="0" borderId="0" xfId="0" applyFont="1" applyAlignment="1"/>
    <xf numFmtId="49" fontId="9" fillId="2" borderId="21" xfId="0" applyNumberFormat="1" applyFont="1" applyFill="1" applyBorder="1" applyAlignment="1">
      <alignment horizontal="left" vertical="center"/>
    </xf>
    <xf numFmtId="165" fontId="9" fillId="2" borderId="21" xfId="0" applyNumberFormat="1" applyFont="1" applyFill="1" applyBorder="1" applyAlignment="1">
      <alignment horizontal="left" vertical="center"/>
    </xf>
    <xf numFmtId="0" fontId="9" fillId="2" borderId="21" xfId="0" applyNumberFormat="1" applyFont="1" applyFill="1" applyBorder="1" applyAlignment="1">
      <alignment horizontal="left" vertical="center"/>
    </xf>
    <xf numFmtId="165" fontId="9" fillId="2" borderId="21" xfId="0" quotePrefix="1" applyNumberFormat="1" applyFont="1" applyFill="1" applyBorder="1" applyAlignment="1">
      <alignment horizontal="right" vertical="center" wrapText="1"/>
    </xf>
    <xf numFmtId="166" fontId="9" fillId="2" borderId="21" xfId="0" applyNumberFormat="1" applyFont="1" applyFill="1" applyBorder="1">
      <alignment wrapText="1"/>
    </xf>
    <xf numFmtId="0" fontId="24" fillId="4" borderId="21" xfId="0" applyNumberFormat="1" applyFont="1" applyFill="1" applyBorder="1" applyAlignment="1">
      <alignment horizontal="right" vertical="center" wrapText="1"/>
    </xf>
    <xf numFmtId="0" fontId="24" fillId="4" borderId="21" xfId="0" applyNumberFormat="1" applyFont="1" applyFill="1" applyBorder="1" applyAlignment="1">
      <alignment horizontal="center" vertical="center" wrapText="1"/>
    </xf>
    <xf numFmtId="164" fontId="24" fillId="4" borderId="21" xfId="3" applyFont="1" applyFill="1" applyBorder="1" applyAlignment="1">
      <alignment horizontal="left" vertical="center" wrapText="1"/>
    </xf>
    <xf numFmtId="166" fontId="14" fillId="4" borderId="23" xfId="0" applyNumberFormat="1" applyFont="1" applyFill="1" applyBorder="1" applyAlignment="1">
      <alignment horizontal="right" vertical="center" wrapText="1"/>
    </xf>
    <xf numFmtId="164" fontId="9" fillId="4" borderId="23" xfId="0" applyNumberFormat="1" applyFont="1" applyFill="1" applyBorder="1" applyAlignment="1">
      <alignment horizontal="left" wrapText="1"/>
    </xf>
    <xf numFmtId="166" fontId="9" fillId="2" borderId="21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166" fontId="25" fillId="2" borderId="4" xfId="0" applyNumberFormat="1" applyFont="1" applyFill="1" applyBorder="1" applyAlignment="1">
      <alignment horizontal="center" vertical="center" wrapText="1"/>
    </xf>
    <xf numFmtId="166" fontId="25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166" fontId="26" fillId="2" borderId="6" xfId="0" applyNumberFormat="1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164" fontId="9" fillId="4" borderId="10" xfId="3" applyFont="1" applyFill="1" applyBorder="1" applyAlignment="1">
      <alignment horizontal="center" vertical="center" wrapText="1"/>
    </xf>
    <xf numFmtId="164" fontId="9" fillId="4" borderId="11" xfId="3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164" fontId="9" fillId="4" borderId="13" xfId="3" applyFont="1" applyFill="1" applyBorder="1" applyAlignment="1">
      <alignment horizontal="center" vertical="center" wrapText="1"/>
    </xf>
    <xf numFmtId="164" fontId="9" fillId="4" borderId="14" xfId="3" applyFont="1" applyFill="1" applyBorder="1" applyAlignment="1">
      <alignment horizontal="center" vertical="center" wrapText="1"/>
    </xf>
    <xf numFmtId="166" fontId="9" fillId="2" borderId="12" xfId="0" applyNumberFormat="1" applyFont="1" applyFill="1" applyBorder="1" applyAlignment="1">
      <alignment horizontal="center" vertical="center" wrapText="1"/>
    </xf>
    <xf numFmtId="166" fontId="9" fillId="2" borderId="15" xfId="0" applyNumberFormat="1" applyFont="1" applyFill="1" applyBorder="1" applyAlignment="1">
      <alignment horizontal="center" vertical="center" wrapText="1"/>
    </xf>
    <xf numFmtId="166" fontId="9" fillId="3" borderId="16" xfId="0" applyNumberFormat="1" applyFont="1" applyFill="1" applyBorder="1" applyAlignment="1">
      <alignment horizontal="center" vertical="center" wrapText="1"/>
    </xf>
    <xf numFmtId="164" fontId="9" fillId="3" borderId="22" xfId="3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164" fontId="9" fillId="4" borderId="17" xfId="3" applyFont="1" applyFill="1" applyBorder="1" applyAlignment="1">
      <alignment horizontal="center" vertical="center" wrapText="1"/>
    </xf>
    <xf numFmtId="164" fontId="9" fillId="4" borderId="18" xfId="3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166" fontId="9" fillId="2" borderId="19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vertical="center" wrapText="1"/>
    </xf>
    <xf numFmtId="166" fontId="9" fillId="2" borderId="5" xfId="0" applyNumberFormat="1" applyFont="1" applyFill="1" applyBorder="1" applyAlignment="1">
      <alignment vertical="center" wrapText="1"/>
    </xf>
    <xf numFmtId="166" fontId="9" fillId="2" borderId="8" xfId="0" applyNumberFormat="1" applyFont="1" applyFill="1" applyBorder="1" applyAlignment="1">
      <alignment vertical="center" wrapText="1"/>
    </xf>
    <xf numFmtId="166" fontId="9" fillId="2" borderId="4" xfId="0" applyNumberFormat="1" applyFont="1" applyFill="1" applyBorder="1">
      <alignment wrapText="1"/>
    </xf>
    <xf numFmtId="166" fontId="9" fillId="0" borderId="0" xfId="0" applyNumberFormat="1" applyFont="1">
      <alignment wrapText="1"/>
    </xf>
    <xf numFmtId="166" fontId="9" fillId="3" borderId="8" xfId="0" applyNumberFormat="1" applyFont="1" applyFill="1" applyBorder="1" applyAlignment="1">
      <alignment horizontal="center" vertical="center" wrapText="1"/>
    </xf>
    <xf numFmtId="166" fontId="9" fillId="2" borderId="20" xfId="0" applyNumberFormat="1" applyFont="1" applyFill="1" applyBorder="1" applyAlignment="1">
      <alignment horizontal="center" vertical="center" wrapText="1"/>
    </xf>
    <xf numFmtId="0" fontId="9" fillId="0" borderId="0" xfId="0" applyNumberFormat="1" applyFont="1">
      <alignment wrapText="1"/>
    </xf>
    <xf numFmtId="49" fontId="8" fillId="2" borderId="1" xfId="0" applyNumberFormat="1" applyFont="1" applyFill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165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49" fontId="27" fillId="3" borderId="21" xfId="0" applyNumberFormat="1" applyFont="1" applyFill="1" applyBorder="1" applyAlignment="1">
      <alignment horizontal="center" vertical="center" wrapText="1"/>
    </xf>
    <xf numFmtId="0" fontId="28" fillId="7" borderId="0" xfId="0" applyFont="1" applyFill="1">
      <alignment wrapText="1"/>
    </xf>
    <xf numFmtId="0" fontId="18" fillId="0" borderId="24" xfId="0" applyFont="1" applyBorder="1" applyAlignment="1">
      <alignment horizontal="center" wrapText="1"/>
    </xf>
    <xf numFmtId="165" fontId="18" fillId="6" borderId="24" xfId="0" applyNumberFormat="1" applyFont="1" applyFill="1" applyBorder="1" applyAlignment="1">
      <alignment horizontal="center" wrapText="1"/>
    </xf>
    <xf numFmtId="165" fontId="18" fillId="6" borderId="24" xfId="0" applyNumberFormat="1" applyFont="1" applyFill="1" applyBorder="1" applyAlignment="1">
      <alignment horizontal="left" wrapText="1"/>
    </xf>
    <xf numFmtId="0" fontId="17" fillId="7" borderId="0" xfId="0" applyFont="1" applyFill="1" applyAlignment="1"/>
    <xf numFmtId="0" fontId="17" fillId="0" borderId="0" xfId="0" applyFont="1" applyAlignment="1"/>
    <xf numFmtId="0" fontId="28" fillId="0" borderId="0" xfId="0" applyFont="1" applyAlignment="1"/>
    <xf numFmtId="0" fontId="28" fillId="0" borderId="0" xfId="0" applyFont="1">
      <alignment wrapText="1"/>
    </xf>
    <xf numFmtId="49" fontId="29" fillId="7" borderId="21" xfId="0" applyNumberFormat="1" applyFont="1" applyFill="1" applyBorder="1" applyAlignment="1">
      <alignment horizontal="left" vertical="center" wrapText="1"/>
    </xf>
    <xf numFmtId="165" fontId="30" fillId="7" borderId="21" xfId="4" applyNumberFormat="1" applyFont="1" applyFill="1" applyBorder="1" applyAlignment="1">
      <alignment horizontal="left" vertical="center"/>
    </xf>
    <xf numFmtId="165" fontId="29" fillId="7" borderId="21" xfId="0" applyNumberFormat="1" applyFont="1" applyFill="1" applyBorder="1" applyAlignment="1">
      <alignment horizontal="left" vertical="center" wrapText="1"/>
    </xf>
    <xf numFmtId="0" fontId="29" fillId="7" borderId="21" xfId="0" applyNumberFormat="1" applyFont="1" applyFill="1" applyBorder="1" applyAlignment="1">
      <alignment horizontal="left" vertical="center" wrapText="1"/>
    </xf>
    <xf numFmtId="0" fontId="31" fillId="7" borderId="0" xfId="0" applyFont="1" applyFill="1">
      <alignment wrapText="1"/>
    </xf>
    <xf numFmtId="0" fontId="31" fillId="0" borderId="0" xfId="0" applyFont="1" applyFill="1">
      <alignment wrapText="1"/>
    </xf>
    <xf numFmtId="0" fontId="10" fillId="0" borderId="0" xfId="0" applyFont="1" applyFill="1" applyAlignment="1"/>
    <xf numFmtId="0" fontId="11" fillId="0" borderId="0" xfId="0" applyFont="1" applyFill="1" applyAlignment="1">
      <alignment horizontal="left"/>
    </xf>
    <xf numFmtId="0" fontId="7" fillId="7" borderId="0" xfId="0" applyFont="1" applyFill="1" applyAlignment="1">
      <alignment horizontal="center"/>
    </xf>
    <xf numFmtId="0" fontId="32" fillId="0" borderId="0" xfId="4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/>
    <xf numFmtId="0" fontId="32" fillId="0" borderId="0" xfId="4" applyFont="1" applyAlignment="1"/>
    <xf numFmtId="0" fontId="32" fillId="0" borderId="0" xfId="0" applyFont="1" applyAlignment="1"/>
    <xf numFmtId="0" fontId="34" fillId="0" borderId="0" xfId="4" applyFont="1" applyAlignment="1"/>
    <xf numFmtId="0" fontId="32" fillId="0" borderId="0" xfId="0" applyFont="1" applyFill="1" applyAlignment="1"/>
    <xf numFmtId="0" fontId="33" fillId="0" borderId="0" xfId="0" applyFont="1" applyFill="1" applyAlignment="1"/>
    <xf numFmtId="0" fontId="34" fillId="0" borderId="0" xfId="4" applyFont="1" applyFill="1" applyAlignment="1"/>
    <xf numFmtId="0" fontId="33" fillId="0" borderId="0" xfId="0" applyFont="1">
      <alignment wrapText="1"/>
    </xf>
  </cellXfs>
  <cellStyles count="5">
    <cellStyle name="Gevolgde hyperlink" xfId="2" builtinId="9" hidden="1"/>
    <cellStyle name="Hyperlink" xfId="1" builtinId="8" hidden="1"/>
    <cellStyle name="Hyperlink" xfId="4" builtinId="8"/>
    <cellStyle name="Standaard" xfId="0" builtinId="0"/>
    <cellStyle name="Valuta" xfId="3" builtinId="4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2CC9B4"/>
      <rgbColor rgb="FFE6B8AF"/>
      <rgbColor rgb="FFFFFFFF"/>
      <rgbColor rgb="FF969696"/>
      <rgbColor rgb="FF0000FF"/>
      <rgbColor rgb="FFD9EAD3"/>
      <rgbColor rgb="FF214263"/>
      <rgbColor rgb="FFF3F3F3"/>
      <rgbColor rgb="FF98E4D8"/>
      <rgbColor rgb="FF95E4D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9F6"/>
      <color rgb="FFDA6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irlsofhonour.nl/lievelingsleveranciers/?mpfavs_cat=originele-trouwlocaties&amp;mpfavs_region=0" TargetMode="External"/><Relationship Id="rId21" Type="http://schemas.openxmlformats.org/officeDocument/2006/relationships/hyperlink" Target="https://www.girlsofhonour.nl/weddingplanner-kosten-taken/" TargetMode="External"/><Relationship Id="rId34" Type="http://schemas.openxmlformats.org/officeDocument/2006/relationships/hyperlink" Target="https://www.girlsofhonour.nl/lievelingsleveranciers/?mpfavs_cat=bruiloft-stationery-en-trouwkaarten&amp;mpfavs_region=0" TargetMode="External"/><Relationship Id="rId42" Type="http://schemas.openxmlformats.org/officeDocument/2006/relationships/hyperlink" Target="https://www.girlsofhonour.nl/lievelingsleveranciers/?mpfavs_cat=bloemen-bruidsboeket&amp;mpfavs_region=0" TargetMode="External"/><Relationship Id="rId47" Type="http://schemas.openxmlformats.org/officeDocument/2006/relationships/hyperlink" Target="https://www.girlsofhonour.nl/lievelingsleveranciers/?mpfavs_cat=bruidegom-trouwpak&amp;mpfavs_region=0" TargetMode="External"/><Relationship Id="rId50" Type="http://schemas.openxmlformats.org/officeDocument/2006/relationships/hyperlink" Target="https://www.girlsofhonour.nl/lievelingsleveranciers/?mpfavs_cat=bruiloft-stationery-en-trouwkaarten&amp;mpfavs_region=0" TargetMode="External"/><Relationship Id="rId55" Type="http://schemas.openxmlformats.org/officeDocument/2006/relationships/hyperlink" Target="https://www.girlsofhonour.nl/lievelingsleveranciers/?mpfavs_cat=djs-bands-bruiloft-muziek&amp;mpfavs_region=0" TargetMode="External"/><Relationship Id="rId63" Type="http://schemas.openxmlformats.org/officeDocument/2006/relationships/hyperlink" Target="https://www.girlsofhonour.nl/lievelingsleveranciers/?mpfavs_cat=catering&amp;mpfavs_region=0" TargetMode="External"/><Relationship Id="rId68" Type="http://schemas.openxmlformats.org/officeDocument/2006/relationships/hyperlink" Target="https://www.girlsofhonour.nl/trouwgeloftes-schrijven/" TargetMode="External"/><Relationship Id="rId7" Type="http://schemas.openxmlformats.org/officeDocument/2006/relationships/hyperlink" Target="https://www.girlsofhonour.nl/lievelingsleveranciers/?mpfavs_cat=trouwjurk&amp;mpfavs_region=0" TargetMode="External"/><Relationship Id="rId2" Type="http://schemas.openxmlformats.org/officeDocument/2006/relationships/hyperlink" Target="https://www.girlsofhonour.nl/lievelingsleveranciers/?mpfavs_cat=weddingplanner-ceremoniemeester-bruiloft&amp;mpfavs_region=0" TargetMode="External"/><Relationship Id="rId16" Type="http://schemas.openxmlformats.org/officeDocument/2006/relationships/hyperlink" Target="https://www.girlsofhonour.nl/lievelingsleveranciers/?mpfavs_cat=bruiloftstyling-verhuur&amp;mpfavs_region=0" TargetMode="External"/><Relationship Id="rId29" Type="http://schemas.openxmlformats.org/officeDocument/2006/relationships/hyperlink" Target="https://www.girlsofhonour.nl/trouwjurken/" TargetMode="External"/><Relationship Id="rId11" Type="http://schemas.openxmlformats.org/officeDocument/2006/relationships/hyperlink" Target="https://www.girlsofhonour.nl/lievelingsleveranciers/?mpfavs_cat=ceremoniesprekers-en-trouwambtenaren-babs&amp;mpfavs_region=0" TargetMode="External"/><Relationship Id="rId24" Type="http://schemas.openxmlformats.org/officeDocument/2006/relationships/hyperlink" Target="https://app.girlsofhonour.nl/" TargetMode="External"/><Relationship Id="rId32" Type="http://schemas.openxmlformats.org/officeDocument/2006/relationships/hyperlink" Target="https://www.girlsofhonour.nl/lievelingsleveranciers/?mpfavs_cat=trouwfotograaf&amp;mpfavs_region=0" TargetMode="External"/><Relationship Id="rId37" Type="http://schemas.openxmlformats.org/officeDocument/2006/relationships/hyperlink" Target="https://www.girlsofhonour.nl/lievelingsleveranciers/?mpfavs_cat=catering&amp;mpfavs_region=0" TargetMode="External"/><Relationship Id="rId40" Type="http://schemas.openxmlformats.org/officeDocument/2006/relationships/hyperlink" Target="https://www.girlsofhonour.nl/lievelingsleveranciers/?mpfavs_cat=bruiloft-stationery-en-trouwkaarten&amp;mpfavs_region=0" TargetMode="External"/><Relationship Id="rId45" Type="http://schemas.openxmlformats.org/officeDocument/2006/relationships/hyperlink" Target="https://www.girlsofhonour.nl/lievelingsleveranciers/?mpfavs_cat=bloemen-bruidsboeket&amp;mpfavs_region=0" TargetMode="External"/><Relationship Id="rId53" Type="http://schemas.openxmlformats.org/officeDocument/2006/relationships/hyperlink" Target="https://www.girlsofhonour.nl/lievelingsleveranciers/?mpfavs_cat=bruidstaart&amp;mpfavs_region=0" TargetMode="External"/><Relationship Id="rId58" Type="http://schemas.openxmlformats.org/officeDocument/2006/relationships/hyperlink" Target="https://www.girlsofhonour.nl/lievelingsleveranciers/?mpfavs_cat=ceremoniesprekers-en-trouwambtenaren-babs&amp;mpfavs_region=0" TargetMode="External"/><Relationship Id="rId66" Type="http://schemas.openxmlformats.org/officeDocument/2006/relationships/hyperlink" Target="https://app.girlsofhonour.nl/" TargetMode="External"/><Relationship Id="rId5" Type="http://schemas.openxmlformats.org/officeDocument/2006/relationships/hyperlink" Target="https://www.girlsofhonour.nl/lievelingsleveranciers/?mpfavs_cat=ceremoniesprekers-en-trouwambtenaren-babs&amp;mpfavs_region=0" TargetMode="External"/><Relationship Id="rId61" Type="http://schemas.openxmlformats.org/officeDocument/2006/relationships/hyperlink" Target="https://www.girlsofhonour.nl/lievelingsleveranciers/?mpfavs_cat=haar-make-up-bruiloft-bruidsvisagie-bruidskapsel&amp;mpfavs_region=0" TargetMode="External"/><Relationship Id="rId19" Type="http://schemas.openxmlformats.org/officeDocument/2006/relationships/hyperlink" Target="https://www.girlsofhonour.nl/verloving-bekend-maken/" TargetMode="External"/><Relationship Id="rId14" Type="http://schemas.openxmlformats.org/officeDocument/2006/relationships/hyperlink" Target="https://www.girlsofhonour.nl/lievelingsleveranciers/?mpfavs_cat=photobooth-bruiloft&amp;mpfavs_region=0" TargetMode="External"/><Relationship Id="rId22" Type="http://schemas.openxmlformats.org/officeDocument/2006/relationships/hyperlink" Target="https://www.girlsofhonour.nl/lievelingsleveranciers/?mpfavs_cat=0&amp;mpfavs_region=buitenland" TargetMode="External"/><Relationship Id="rId27" Type="http://schemas.openxmlformats.org/officeDocument/2006/relationships/hyperlink" Target="https://app.girlsofhonour.nl/" TargetMode="External"/><Relationship Id="rId30" Type="http://schemas.openxmlformats.org/officeDocument/2006/relationships/hyperlink" Target="https://www.girlsofhonour.nl/lievelingsleveranciers/?mpfavs_cat=bruiloft-stationery-en-trouwkaarten&amp;mpfavs_region=0" TargetMode="External"/><Relationship Id="rId35" Type="http://schemas.openxmlformats.org/officeDocument/2006/relationships/hyperlink" Target="https://www.girlsofhonour.nl/lievelingsleveranciers/?mpfavs_cat=trouwjurk&amp;mpfavs_region=0" TargetMode="External"/><Relationship Id="rId43" Type="http://schemas.openxmlformats.org/officeDocument/2006/relationships/hyperlink" Target="https://www.girlsofhonour.nl/lievelingsleveranciers/?mpfavs_cat=bloemen-bruidsboeket&amp;mpfavs_region=0" TargetMode="External"/><Relationship Id="rId48" Type="http://schemas.openxmlformats.org/officeDocument/2006/relationships/hyperlink" Target="https://www.girlsofhonour.nl/lievelingsleveranciers/?mpfavs_cat=trouwjurk&amp;mpfavs_region=0" TargetMode="External"/><Relationship Id="rId56" Type="http://schemas.openxmlformats.org/officeDocument/2006/relationships/hyperlink" Target="https://www.girlsofhonour.nl/lievelingsleveranciers/?mpfavs_cat=djs-bands-bruiloft-muziek&amp;mpfavs_region=0" TargetMode="External"/><Relationship Id="rId64" Type="http://schemas.openxmlformats.org/officeDocument/2006/relationships/hyperlink" Target="https://www.girlsofhonour.nl/lievelingsleveranciers/?mpfavs_cat=trouwringen-sieraden&amp;mpfavs_region=0" TargetMode="External"/><Relationship Id="rId8" Type="http://schemas.openxmlformats.org/officeDocument/2006/relationships/hyperlink" Target="https://www.girlsofhonour.nl/lievelingsleveranciers/?mpfavs_cat=trouwfotograaf&amp;mpfavs_region=0" TargetMode="External"/><Relationship Id="rId51" Type="http://schemas.openxmlformats.org/officeDocument/2006/relationships/hyperlink" Target="https://www.girlsofhonour.nl/lievelingsleveranciers/?mpfavs_cat=djs-bands-bruiloft-muziek&amp;mpfavs_region=0" TargetMode="External"/><Relationship Id="rId3" Type="http://schemas.openxmlformats.org/officeDocument/2006/relationships/hyperlink" Target="https://www.girlsofhonour.nl/je-eigen-trouwtradities-maken/" TargetMode="External"/><Relationship Id="rId12" Type="http://schemas.openxmlformats.org/officeDocument/2006/relationships/hyperlink" Target="https://www.girlsofhonour.nl/lievelingsleveranciers/?mpfavs_cat=trouwvideograaf&amp;mpfavs_region=0" TargetMode="External"/><Relationship Id="rId17" Type="http://schemas.openxmlformats.org/officeDocument/2006/relationships/hyperlink" Target="https://www.girlsofhonour.nl/huwelijksreis/" TargetMode="External"/><Relationship Id="rId25" Type="http://schemas.openxmlformats.org/officeDocument/2006/relationships/hyperlink" Target="https://www.girlsofhonour.nl/gastenlijst-maken-voor-je-bruiloft-dat-doe-je-zo/" TargetMode="External"/><Relationship Id="rId33" Type="http://schemas.openxmlformats.org/officeDocument/2006/relationships/hyperlink" Target="https://www.girlsofhonour.nl/lievelingsleveranciers/?mpfavs_cat=catering&amp;mpfavs_region=0" TargetMode="External"/><Relationship Id="rId38" Type="http://schemas.openxmlformats.org/officeDocument/2006/relationships/hyperlink" Target="https://www.girlsofhonour.nl/lievelingsleveranciers/?mpfavs_cat=trouwfotograaf&amp;mpfavs_region=0" TargetMode="External"/><Relationship Id="rId46" Type="http://schemas.openxmlformats.org/officeDocument/2006/relationships/hyperlink" Target="https://www.girlsofhonour.nl/lievelingsleveranciers/?mpfavs_cat=bruidegom-trouwpak&amp;mpfavs_region=0" TargetMode="External"/><Relationship Id="rId59" Type="http://schemas.openxmlformats.org/officeDocument/2006/relationships/hyperlink" Target="https://www.girlsofhonour.nl/lievelingsleveranciers/?mpfavs_cat=trouwvideograaf&amp;mpfavs_region=0" TargetMode="External"/><Relationship Id="rId67" Type="http://schemas.openxmlformats.org/officeDocument/2006/relationships/hyperlink" Target="https://www.girlsofhonour.nl/band-of-dj-op-jullie-bruiloft/" TargetMode="External"/><Relationship Id="rId20" Type="http://schemas.openxmlformats.org/officeDocument/2006/relationships/hyperlink" Target="https://www.girlsofhonour.nl/wat-kost-een-bruiloft-realistisch-overzicht/" TargetMode="External"/><Relationship Id="rId41" Type="http://schemas.openxmlformats.org/officeDocument/2006/relationships/hyperlink" Target="https://www.girlsofhonour.nl/lievelingsleveranciers/?mpfavs_cat=bloemen-bruidsboeket&amp;mpfavs_region=0" TargetMode="External"/><Relationship Id="rId54" Type="http://schemas.openxmlformats.org/officeDocument/2006/relationships/hyperlink" Target="https://www.girlsofhonour.nl/lievelingsleveranciers/?mpfavs_cat=bruidstaart&amp;mpfavs_region=0" TargetMode="External"/><Relationship Id="rId62" Type="http://schemas.openxmlformats.org/officeDocument/2006/relationships/hyperlink" Target="https://www.girlsofhonour.nl/lievelingsleveranciers/?mpfavs_cat=haar-make-up-bruiloft-bruidsvisagie-bruidskapsel&amp;mpfavs_region=0" TargetMode="External"/><Relationship Id="rId1" Type="http://schemas.openxmlformats.org/officeDocument/2006/relationships/hyperlink" Target="https://www.girlsofhonour.nl/lievelingsleveranciers/" TargetMode="External"/><Relationship Id="rId6" Type="http://schemas.openxmlformats.org/officeDocument/2006/relationships/hyperlink" Target="https://www.girlsofhonour.nl/lievelingsleveranciers/?mpfavs_cat=bruiloft-stationery-en-trouwkaarten&amp;mpfavs_region=0" TargetMode="External"/><Relationship Id="rId15" Type="http://schemas.openxmlformats.org/officeDocument/2006/relationships/hyperlink" Target="https://www.girlsofhonour.nl/lievelingsleveranciers/?mpfavs_cat=haar-make-up-bruiloft-bruidsvisagie-bruidskapsel&amp;mpfavs_region=0" TargetMode="External"/><Relationship Id="rId23" Type="http://schemas.openxmlformats.org/officeDocument/2006/relationships/hyperlink" Target="https://www.girlsofhonour.nl/trouwen-in-buitenland/" TargetMode="External"/><Relationship Id="rId28" Type="http://schemas.openxmlformats.org/officeDocument/2006/relationships/hyperlink" Target="https://www.girlsofhonour.nl/app-voor-bruiloftsgasten-persoonlijk/" TargetMode="External"/><Relationship Id="rId36" Type="http://schemas.openxmlformats.org/officeDocument/2006/relationships/hyperlink" Target="https://www.girlsofhonour.nl/lievelingsleveranciers/?mpfavs_cat=trouwfotograaf&amp;mpfavs_region=0" TargetMode="External"/><Relationship Id="rId49" Type="http://schemas.openxmlformats.org/officeDocument/2006/relationships/hyperlink" Target="https://www.girlsofhonour.nl/lievelingsleveranciers/?mpfavs_cat=bruidstaart&amp;mpfavs_region=0" TargetMode="External"/><Relationship Id="rId57" Type="http://schemas.openxmlformats.org/officeDocument/2006/relationships/hyperlink" Target="https://www.girlsofhonour.nl/lievelingsleveranciers/?mpfavs_cat=ceremoniesprekers-en-trouwambtenaren-babs&amp;mpfavs_region=0" TargetMode="External"/><Relationship Id="rId10" Type="http://schemas.openxmlformats.org/officeDocument/2006/relationships/hyperlink" Target="https://www.girlsofhonour.nl/lievelingsleveranciers/?mpfavs_cat=bloemen-bruidsboeket&amp;mpfavs_region=0" TargetMode="External"/><Relationship Id="rId31" Type="http://schemas.openxmlformats.org/officeDocument/2006/relationships/hyperlink" Target="https://www.girlsofhonour.nl/huwelijksreis-inspiratie/huwelijksnacht/" TargetMode="External"/><Relationship Id="rId44" Type="http://schemas.openxmlformats.org/officeDocument/2006/relationships/hyperlink" Target="https://www.girlsofhonour.nl/lievelingsleveranciers/?mpfavs_cat=bloemen-bruidsboeket&amp;mpfavs_region=0" TargetMode="External"/><Relationship Id="rId52" Type="http://schemas.openxmlformats.org/officeDocument/2006/relationships/hyperlink" Target="https://www.girlsofhonour.nl/lievelingsleveranciers/?mpfavs_cat=bruidstaart&amp;mpfavs_region=0" TargetMode="External"/><Relationship Id="rId60" Type="http://schemas.openxmlformats.org/officeDocument/2006/relationships/hyperlink" Target="https://www.girlsofhonour.nl/lievelingsleveranciers/?mpfavs_cat=trouwvideograaf&amp;mpfavs_region=0" TargetMode="External"/><Relationship Id="rId65" Type="http://schemas.openxmlformats.org/officeDocument/2006/relationships/hyperlink" Target="https://www.girlsofhonour.nl/lievelingsleveranciers/?mpfavs_cat=trouwringen-sieraden&amp;mpfavs_region=0" TargetMode="External"/><Relationship Id="rId4" Type="http://schemas.openxmlformats.org/officeDocument/2006/relationships/hyperlink" Target="https://www.girlsofhonour.nl/lievelingsleveranciers/?mpfavs_cat=originele-trouwlocaties&amp;mpfavs_region=0" TargetMode="External"/><Relationship Id="rId9" Type="http://schemas.openxmlformats.org/officeDocument/2006/relationships/hyperlink" Target="https://www.girlsofhonour.nl/lievelingsleveranciers/?mpfavs_cat=catering&amp;mpfavs_region=0" TargetMode="External"/><Relationship Id="rId13" Type="http://schemas.openxmlformats.org/officeDocument/2006/relationships/hyperlink" Target="https://www.girlsofhonour.nl/rehearsal-dinner-iets-voor-jullie/" TargetMode="External"/><Relationship Id="rId18" Type="http://schemas.openxmlformats.org/officeDocument/2006/relationships/hyperlink" Target="https://www.girlsofhonour.nl/persoonlijk-bruiloft-thema-kiezen/" TargetMode="External"/><Relationship Id="rId39" Type="http://schemas.openxmlformats.org/officeDocument/2006/relationships/hyperlink" Target="https://www.girlsofhonour.nl/lievelingsleveranciers/?mpfavs_cat=bruiloft-stationery-en-trouwkaarten&amp;mpfavs_region=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girlsofhonour.nl/lievelingsleveranci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showGridLines="0" zoomScaleNormal="100" workbookViewId="0">
      <selection sqref="A1:XFD1"/>
    </sheetView>
  </sheetViews>
  <sheetFormatPr baseColWidth="10" defaultColWidth="15.5" defaultRowHeight="12.75" customHeight="1" outlineLevelRow="1"/>
  <cols>
    <col min="1" max="1" width="27" style="95" customWidth="1"/>
    <col min="2" max="4" width="15.5" style="92"/>
    <col min="5" max="5" width="30.5" style="92" customWidth="1"/>
    <col min="6" max="8" width="15.5" style="92"/>
    <col min="9" max="9" width="29.5" style="92" customWidth="1"/>
    <col min="10" max="11" width="15.5" style="92"/>
    <col min="12" max="16384" width="15.5" style="9"/>
  </cols>
  <sheetData>
    <row r="1" spans="1:12" ht="51.75" customHeight="1">
      <c r="A1" s="97" t="s">
        <v>111</v>
      </c>
      <c r="B1" s="98"/>
      <c r="C1" s="98"/>
      <c r="D1" s="99"/>
      <c r="E1" s="99"/>
      <c r="F1" s="98"/>
      <c r="G1" s="98"/>
      <c r="H1" s="99"/>
      <c r="I1" s="99"/>
      <c r="J1" s="98"/>
      <c r="K1" s="98"/>
    </row>
    <row r="2" spans="1:12" ht="16">
      <c r="A2" s="29"/>
      <c r="B2" s="30"/>
      <c r="C2" s="30"/>
      <c r="D2" s="30"/>
      <c r="E2" s="30"/>
      <c r="F2" s="31"/>
      <c r="G2" s="31"/>
      <c r="H2" s="30"/>
      <c r="I2" s="30"/>
      <c r="J2" s="30"/>
      <c r="K2" s="30"/>
    </row>
    <row r="3" spans="1:12" ht="19">
      <c r="A3" s="32" t="s">
        <v>7</v>
      </c>
      <c r="B3" s="30"/>
      <c r="C3" s="30"/>
      <c r="D3" s="30"/>
      <c r="E3" s="30"/>
      <c r="F3" s="30"/>
      <c r="G3" s="33"/>
      <c r="H3" s="30"/>
      <c r="I3" s="30"/>
      <c r="J3" s="30"/>
      <c r="K3" s="30"/>
    </row>
    <row r="4" spans="1:12" ht="16">
      <c r="A4" s="34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2" ht="19">
      <c r="A5" s="35" t="s">
        <v>8</v>
      </c>
      <c r="B5" s="36"/>
      <c r="C5" s="36"/>
      <c r="D5" s="37"/>
      <c r="E5" s="37"/>
      <c r="F5" s="36"/>
      <c r="G5" s="38"/>
      <c r="H5" s="30"/>
      <c r="I5" s="39" t="s">
        <v>9</v>
      </c>
      <c r="J5" s="40"/>
      <c r="K5" s="41">
        <v>15000</v>
      </c>
    </row>
    <row r="6" spans="1:12" ht="15" customHeight="1">
      <c r="A6" s="35" t="s">
        <v>11</v>
      </c>
      <c r="B6" s="36"/>
      <c r="C6" s="36"/>
      <c r="D6" s="37"/>
      <c r="E6" s="37"/>
      <c r="F6" s="36"/>
      <c r="G6" s="38"/>
      <c r="H6" s="42"/>
      <c r="I6" s="43" t="s">
        <v>10</v>
      </c>
      <c r="J6" s="44"/>
      <c r="K6" s="45">
        <f>B46+B54+B62+B70+F57+F49+F69+F43+J57+J66+J48</f>
        <v>0</v>
      </c>
      <c r="L6" s="46" t="s">
        <v>76</v>
      </c>
    </row>
    <row r="7" spans="1:12" ht="15" hidden="1" customHeight="1" outlineLevel="1">
      <c r="A7" s="47"/>
      <c r="B7" s="48"/>
      <c r="C7" s="48"/>
      <c r="D7" s="49"/>
      <c r="E7" s="49"/>
      <c r="F7" s="48"/>
      <c r="G7" s="50"/>
      <c r="H7" s="51"/>
      <c r="I7" s="52"/>
      <c r="J7" s="53" t="str">
        <f>A33</f>
        <v>Jullie outfits</v>
      </c>
      <c r="K7" s="54">
        <f>B46</f>
        <v>0</v>
      </c>
    </row>
    <row r="8" spans="1:12" ht="15" hidden="1" customHeight="1" outlineLevel="1">
      <c r="A8" s="47"/>
      <c r="B8" s="48"/>
      <c r="C8" s="48"/>
      <c r="D8" s="49"/>
      <c r="E8" s="49"/>
      <c r="F8" s="48"/>
      <c r="G8" s="50"/>
      <c r="H8" s="51"/>
      <c r="I8" s="52"/>
      <c r="J8" s="53" t="str">
        <f>E33</f>
        <v>Ceremonie</v>
      </c>
      <c r="K8" s="54">
        <f>F43</f>
        <v>0</v>
      </c>
    </row>
    <row r="9" spans="1:12" ht="15" hidden="1" customHeight="1" outlineLevel="1">
      <c r="A9" s="47"/>
      <c r="B9" s="48"/>
      <c r="C9" s="48"/>
      <c r="D9" s="49"/>
      <c r="E9" s="49"/>
      <c r="F9" s="48"/>
      <c r="G9" s="50"/>
      <c r="H9" s="51"/>
      <c r="I9" s="52"/>
      <c r="J9" s="53" t="str">
        <f>I33</f>
        <v>Receptie &amp; Feest</v>
      </c>
      <c r="K9" s="54">
        <f>J48</f>
        <v>0</v>
      </c>
    </row>
    <row r="10" spans="1:12" ht="15" hidden="1" customHeight="1" outlineLevel="1">
      <c r="A10" s="47"/>
      <c r="B10" s="48"/>
      <c r="C10" s="48"/>
      <c r="D10" s="49"/>
      <c r="E10" s="49"/>
      <c r="F10" s="48"/>
      <c r="G10" s="50"/>
      <c r="H10" s="51"/>
      <c r="I10" s="52"/>
      <c r="J10" s="53" t="str">
        <f>A48</f>
        <v>Bloemen</v>
      </c>
      <c r="K10" s="54">
        <f>B54</f>
        <v>0</v>
      </c>
    </row>
    <row r="11" spans="1:12" ht="15" hidden="1" customHeight="1" outlineLevel="1">
      <c r="A11" s="47"/>
      <c r="B11" s="48"/>
      <c r="C11" s="48"/>
      <c r="D11" s="49"/>
      <c r="E11" s="49"/>
      <c r="F11" s="48"/>
      <c r="G11" s="50"/>
      <c r="H11" s="51"/>
      <c r="I11" s="52"/>
      <c r="J11" s="53" t="str">
        <f>E59</f>
        <v>Rehearsal Dinner</v>
      </c>
      <c r="K11" s="54">
        <f>F69</f>
        <v>0</v>
      </c>
    </row>
    <row r="12" spans="1:12" ht="15" hidden="1" customHeight="1" outlineLevel="1">
      <c r="A12" s="47"/>
      <c r="B12" s="48"/>
      <c r="C12" s="48"/>
      <c r="D12" s="49"/>
      <c r="E12" s="49"/>
      <c r="F12" s="48"/>
      <c r="G12" s="50"/>
      <c r="H12" s="51"/>
      <c r="I12" s="52"/>
      <c r="J12" s="53" t="str">
        <f>I50</f>
        <v>Diversen</v>
      </c>
      <c r="K12" s="54">
        <f>J57</f>
        <v>0</v>
      </c>
    </row>
    <row r="13" spans="1:12" ht="15" hidden="1" customHeight="1" outlineLevel="1">
      <c r="A13" s="47"/>
      <c r="B13" s="48"/>
      <c r="C13" s="48"/>
      <c r="D13" s="49"/>
      <c r="E13" s="49"/>
      <c r="F13" s="48"/>
      <c r="G13" s="50"/>
      <c r="H13" s="51"/>
      <c r="I13" s="52"/>
      <c r="J13" s="53" t="str">
        <f>A56</f>
        <v>Video en foto</v>
      </c>
      <c r="K13" s="54">
        <f>B62</f>
        <v>0</v>
      </c>
    </row>
    <row r="14" spans="1:12" ht="15" hidden="1" customHeight="1" outlineLevel="1">
      <c r="A14" s="47"/>
      <c r="B14" s="48"/>
      <c r="C14" s="48"/>
      <c r="D14" s="49"/>
      <c r="E14" s="49"/>
      <c r="F14" s="48"/>
      <c r="G14" s="50"/>
      <c r="H14" s="51"/>
      <c r="I14" s="52"/>
      <c r="J14" s="53" t="str">
        <f>E45</f>
        <v>Ringen</v>
      </c>
      <c r="K14" s="54">
        <f>F49</f>
        <v>0</v>
      </c>
    </row>
    <row r="15" spans="1:12" ht="15" hidden="1" customHeight="1" outlineLevel="1">
      <c r="A15" s="47"/>
      <c r="B15" s="48"/>
      <c r="C15" s="48"/>
      <c r="D15" s="49"/>
      <c r="E15" s="49"/>
      <c r="F15" s="48"/>
      <c r="G15" s="50"/>
      <c r="H15" s="51"/>
      <c r="I15" s="52"/>
      <c r="J15" s="53" t="str">
        <f>I59</f>
        <v>Huwelijksreis</v>
      </c>
      <c r="K15" s="54">
        <f>J66</f>
        <v>0</v>
      </c>
    </row>
    <row r="16" spans="1:12" ht="15" hidden="1" customHeight="1" outlineLevel="1">
      <c r="A16" s="47"/>
      <c r="B16" s="48"/>
      <c r="C16" s="48"/>
      <c r="D16" s="49"/>
      <c r="E16" s="49"/>
      <c r="F16" s="48"/>
      <c r="G16" s="50"/>
      <c r="H16" s="51"/>
      <c r="I16" s="52"/>
      <c r="J16" s="53" t="str">
        <f>A64</f>
        <v>Stationery</v>
      </c>
      <c r="K16" s="54">
        <f>B70</f>
        <v>0</v>
      </c>
    </row>
    <row r="17" spans="1:12" ht="15" hidden="1" customHeight="1" outlineLevel="1">
      <c r="A17" s="47"/>
      <c r="B17" s="48"/>
      <c r="C17" s="48"/>
      <c r="D17" s="49"/>
      <c r="E17" s="49"/>
      <c r="F17" s="48"/>
      <c r="G17" s="50"/>
      <c r="H17" s="51"/>
      <c r="I17" s="52"/>
      <c r="J17" s="53" t="str">
        <f>E51</f>
        <v>Beauty</v>
      </c>
      <c r="K17" s="54">
        <f>F57</f>
        <v>0</v>
      </c>
    </row>
    <row r="18" spans="1:12" ht="15" customHeight="1" collapsed="1">
      <c r="A18" s="35" t="s">
        <v>12</v>
      </c>
      <c r="B18" s="36"/>
      <c r="C18" s="36"/>
      <c r="D18" s="37"/>
      <c r="E18" s="37"/>
      <c r="F18" s="36"/>
      <c r="G18" s="38"/>
      <c r="H18" s="30"/>
      <c r="I18" s="55" t="s">
        <v>62</v>
      </c>
      <c r="J18" s="55"/>
      <c r="K18" s="56">
        <f>K5-K6</f>
        <v>15000</v>
      </c>
    </row>
    <row r="19" spans="1:12" ht="15" customHeight="1">
      <c r="A19" s="35" t="s">
        <v>65</v>
      </c>
      <c r="B19" s="36"/>
      <c r="C19" s="36"/>
      <c r="D19" s="37"/>
      <c r="E19" s="37"/>
      <c r="F19" s="36"/>
      <c r="G19" s="38"/>
      <c r="H19" s="30"/>
      <c r="I19" s="43" t="s">
        <v>63</v>
      </c>
      <c r="J19" s="43"/>
      <c r="K19" s="45">
        <f>C46+C54+C62+C70+G57+G49+G69+G43+K48+K57+K66</f>
        <v>0</v>
      </c>
      <c r="L19" s="46" t="s">
        <v>76</v>
      </c>
    </row>
    <row r="20" spans="1:12" ht="15" hidden="1" customHeight="1" outlineLevel="1">
      <c r="A20" s="47"/>
      <c r="B20" s="48"/>
      <c r="C20" s="48"/>
      <c r="D20" s="49"/>
      <c r="E20" s="49"/>
      <c r="F20" s="48"/>
      <c r="G20" s="50"/>
      <c r="H20" s="57"/>
      <c r="I20" s="52"/>
      <c r="J20" s="53" t="str">
        <f t="shared" ref="J20:J30" si="0">J7</f>
        <v>Jullie outfits</v>
      </c>
      <c r="K20" s="54">
        <f>C46</f>
        <v>0</v>
      </c>
    </row>
    <row r="21" spans="1:12" ht="15" hidden="1" customHeight="1" outlineLevel="1">
      <c r="A21" s="47"/>
      <c r="B21" s="48"/>
      <c r="C21" s="48"/>
      <c r="D21" s="49"/>
      <c r="E21" s="49"/>
      <c r="F21" s="48"/>
      <c r="G21" s="50"/>
      <c r="H21" s="57"/>
      <c r="I21" s="52"/>
      <c r="J21" s="53" t="str">
        <f t="shared" si="0"/>
        <v>Ceremonie</v>
      </c>
      <c r="K21" s="54">
        <f>G43</f>
        <v>0</v>
      </c>
    </row>
    <row r="22" spans="1:12" ht="15" hidden="1" customHeight="1" outlineLevel="1">
      <c r="A22" s="47"/>
      <c r="B22" s="48"/>
      <c r="C22" s="48"/>
      <c r="D22" s="49"/>
      <c r="E22" s="49"/>
      <c r="F22" s="48"/>
      <c r="G22" s="50"/>
      <c r="H22" s="57"/>
      <c r="I22" s="52"/>
      <c r="J22" s="53" t="str">
        <f t="shared" si="0"/>
        <v>Receptie &amp; Feest</v>
      </c>
      <c r="K22" s="54">
        <f>K48</f>
        <v>0</v>
      </c>
    </row>
    <row r="23" spans="1:12" ht="15" hidden="1" customHeight="1" outlineLevel="1">
      <c r="A23" s="47"/>
      <c r="B23" s="48"/>
      <c r="C23" s="48"/>
      <c r="D23" s="49"/>
      <c r="E23" s="49"/>
      <c r="F23" s="48"/>
      <c r="G23" s="50"/>
      <c r="H23" s="57"/>
      <c r="I23" s="52"/>
      <c r="J23" s="53" t="str">
        <f t="shared" si="0"/>
        <v>Bloemen</v>
      </c>
      <c r="K23" s="54">
        <f>C54</f>
        <v>0</v>
      </c>
    </row>
    <row r="24" spans="1:12" ht="15" hidden="1" customHeight="1" outlineLevel="1">
      <c r="A24" s="47"/>
      <c r="B24" s="48"/>
      <c r="C24" s="48"/>
      <c r="D24" s="49"/>
      <c r="E24" s="49"/>
      <c r="F24" s="48"/>
      <c r="G24" s="50"/>
      <c r="H24" s="57"/>
      <c r="I24" s="52"/>
      <c r="J24" s="53" t="str">
        <f t="shared" si="0"/>
        <v>Rehearsal Dinner</v>
      </c>
      <c r="K24" s="54">
        <f>G69</f>
        <v>0</v>
      </c>
    </row>
    <row r="25" spans="1:12" ht="15" hidden="1" customHeight="1" outlineLevel="1">
      <c r="A25" s="47"/>
      <c r="B25" s="48"/>
      <c r="C25" s="48"/>
      <c r="D25" s="49"/>
      <c r="E25" s="49"/>
      <c r="F25" s="48"/>
      <c r="G25" s="50"/>
      <c r="H25" s="57"/>
      <c r="I25" s="52"/>
      <c r="J25" s="53" t="str">
        <f t="shared" si="0"/>
        <v>Diversen</v>
      </c>
      <c r="K25" s="54">
        <f>K57</f>
        <v>0</v>
      </c>
    </row>
    <row r="26" spans="1:12" ht="15" hidden="1" customHeight="1" outlineLevel="1">
      <c r="A26" s="47"/>
      <c r="B26" s="48"/>
      <c r="C26" s="48"/>
      <c r="D26" s="49"/>
      <c r="E26" s="49"/>
      <c r="F26" s="48"/>
      <c r="G26" s="50"/>
      <c r="H26" s="57"/>
      <c r="I26" s="52"/>
      <c r="J26" s="53" t="str">
        <f t="shared" si="0"/>
        <v>Video en foto</v>
      </c>
      <c r="K26" s="54">
        <f>C62</f>
        <v>0</v>
      </c>
    </row>
    <row r="27" spans="1:12" ht="15" hidden="1" customHeight="1" outlineLevel="1">
      <c r="A27" s="47"/>
      <c r="B27" s="48"/>
      <c r="C27" s="48"/>
      <c r="D27" s="49"/>
      <c r="E27" s="49"/>
      <c r="F27" s="48"/>
      <c r="G27" s="50"/>
      <c r="H27" s="57"/>
      <c r="I27" s="52"/>
      <c r="J27" s="53" t="str">
        <f t="shared" si="0"/>
        <v>Ringen</v>
      </c>
      <c r="K27" s="54">
        <f>G49</f>
        <v>0</v>
      </c>
    </row>
    <row r="28" spans="1:12" ht="15" hidden="1" customHeight="1" outlineLevel="1">
      <c r="A28" s="47"/>
      <c r="B28" s="48"/>
      <c r="C28" s="48"/>
      <c r="D28" s="49"/>
      <c r="E28" s="49"/>
      <c r="F28" s="48"/>
      <c r="G28" s="50"/>
      <c r="H28" s="57"/>
      <c r="I28" s="52"/>
      <c r="J28" s="53" t="str">
        <f t="shared" si="0"/>
        <v>Huwelijksreis</v>
      </c>
      <c r="K28" s="54">
        <f>K66</f>
        <v>0</v>
      </c>
    </row>
    <row r="29" spans="1:12" ht="15" hidden="1" customHeight="1" outlineLevel="1">
      <c r="A29" s="47"/>
      <c r="B29" s="48"/>
      <c r="C29" s="48"/>
      <c r="D29" s="49"/>
      <c r="E29" s="49"/>
      <c r="F29" s="48"/>
      <c r="G29" s="50"/>
      <c r="H29" s="57"/>
      <c r="I29" s="52"/>
      <c r="J29" s="53" t="str">
        <f t="shared" si="0"/>
        <v>Stationery</v>
      </c>
      <c r="K29" s="54">
        <f>C70</f>
        <v>0</v>
      </c>
    </row>
    <row r="30" spans="1:12" ht="15" hidden="1" customHeight="1" outlineLevel="1">
      <c r="A30" s="47"/>
      <c r="B30" s="48"/>
      <c r="C30" s="48"/>
      <c r="D30" s="49"/>
      <c r="E30" s="49"/>
      <c r="F30" s="48"/>
      <c r="G30" s="50"/>
      <c r="H30" s="57"/>
      <c r="I30" s="52"/>
      <c r="J30" s="53" t="str">
        <f t="shared" si="0"/>
        <v>Beauty</v>
      </c>
      <c r="K30" s="54">
        <f>G57</f>
        <v>0</v>
      </c>
    </row>
    <row r="31" spans="1:12" ht="15" customHeight="1" collapsed="1">
      <c r="A31" s="96" t="s">
        <v>113</v>
      </c>
      <c r="B31" s="36"/>
      <c r="C31" s="36"/>
      <c r="D31" s="37"/>
      <c r="E31" s="37"/>
      <c r="F31" s="36"/>
      <c r="G31" s="38"/>
      <c r="H31" s="30"/>
      <c r="I31" s="43" t="s">
        <v>75</v>
      </c>
      <c r="J31" s="43"/>
      <c r="K31" s="45">
        <f>K5-K19</f>
        <v>15000</v>
      </c>
    </row>
    <row r="32" spans="1:12" ht="16">
      <c r="A32" s="58"/>
      <c r="B32" s="59"/>
      <c r="C32" s="60"/>
      <c r="D32" s="61"/>
      <c r="E32" s="62"/>
      <c r="F32" s="59"/>
      <c r="G32" s="60"/>
      <c r="H32" s="63"/>
      <c r="I32" s="64"/>
      <c r="J32" s="64"/>
      <c r="K32" s="64"/>
    </row>
    <row r="33" spans="1:11" ht="24.75" customHeight="1">
      <c r="A33" s="65" t="s">
        <v>39</v>
      </c>
      <c r="B33" s="66" t="s">
        <v>20</v>
      </c>
      <c r="C33" s="66" t="s">
        <v>64</v>
      </c>
      <c r="D33" s="67" t="s">
        <v>0</v>
      </c>
      <c r="E33" s="68" t="s">
        <v>19</v>
      </c>
      <c r="F33" s="66" t="s">
        <v>20</v>
      </c>
      <c r="G33" s="66" t="s">
        <v>64</v>
      </c>
      <c r="H33" s="61"/>
      <c r="I33" s="68" t="s">
        <v>77</v>
      </c>
      <c r="J33" s="66" t="s">
        <v>20</v>
      </c>
      <c r="K33" s="66" t="s">
        <v>64</v>
      </c>
    </row>
    <row r="34" spans="1:11" ht="24.75" customHeight="1">
      <c r="A34" s="69" t="s">
        <v>13</v>
      </c>
      <c r="B34" s="70"/>
      <c r="C34" s="71"/>
      <c r="D34" s="61"/>
      <c r="E34" s="72" t="s">
        <v>21</v>
      </c>
      <c r="F34" s="70"/>
      <c r="G34" s="71"/>
      <c r="H34" s="61"/>
      <c r="I34" s="72" t="s">
        <v>21</v>
      </c>
      <c r="J34" s="70"/>
      <c r="K34" s="71"/>
    </row>
    <row r="35" spans="1:11" ht="24.75" customHeight="1">
      <c r="A35" s="73" t="s">
        <v>14</v>
      </c>
      <c r="B35" s="74"/>
      <c r="C35" s="75"/>
      <c r="D35" s="61"/>
      <c r="E35" s="76" t="s">
        <v>22</v>
      </c>
      <c r="F35" s="70"/>
      <c r="G35" s="71"/>
      <c r="H35" s="61"/>
      <c r="I35" s="76" t="s">
        <v>1</v>
      </c>
      <c r="J35" s="70"/>
      <c r="K35" s="71"/>
    </row>
    <row r="36" spans="1:11" ht="24.75" customHeight="1">
      <c r="A36" s="73" t="s">
        <v>66</v>
      </c>
      <c r="B36" s="74"/>
      <c r="C36" s="75"/>
      <c r="D36" s="61"/>
      <c r="E36" s="76" t="s">
        <v>23</v>
      </c>
      <c r="F36" s="70"/>
      <c r="G36" s="71"/>
      <c r="H36" s="61"/>
      <c r="I36" s="76" t="s">
        <v>28</v>
      </c>
      <c r="J36" s="70"/>
      <c r="K36" s="71"/>
    </row>
    <row r="37" spans="1:11" ht="24.75" customHeight="1">
      <c r="A37" s="73" t="s">
        <v>15</v>
      </c>
      <c r="B37" s="74"/>
      <c r="C37" s="75"/>
      <c r="D37" s="61"/>
      <c r="E37" s="76" t="s">
        <v>24</v>
      </c>
      <c r="F37" s="70"/>
      <c r="G37" s="71"/>
      <c r="H37" s="61"/>
      <c r="I37" s="76" t="s">
        <v>27</v>
      </c>
      <c r="J37" s="70"/>
      <c r="K37" s="71"/>
    </row>
    <row r="38" spans="1:11" ht="24.75" customHeight="1">
      <c r="A38" s="73" t="s">
        <v>67</v>
      </c>
      <c r="B38" s="74"/>
      <c r="C38" s="75"/>
      <c r="D38" s="61"/>
      <c r="E38" s="76" t="s">
        <v>25</v>
      </c>
      <c r="F38" s="70"/>
      <c r="G38" s="71"/>
      <c r="H38" s="61"/>
      <c r="I38" s="76" t="s">
        <v>29</v>
      </c>
      <c r="J38" s="70"/>
      <c r="K38" s="71"/>
    </row>
    <row r="39" spans="1:11" ht="24.75" customHeight="1">
      <c r="A39" s="73" t="s">
        <v>17</v>
      </c>
      <c r="B39" s="74"/>
      <c r="C39" s="75"/>
      <c r="D39" s="61"/>
      <c r="E39" s="76" t="s">
        <v>27</v>
      </c>
      <c r="F39" s="70"/>
      <c r="G39" s="71"/>
      <c r="H39" s="61"/>
      <c r="I39" s="76" t="s">
        <v>30</v>
      </c>
      <c r="J39" s="70"/>
      <c r="K39" s="71"/>
    </row>
    <row r="40" spans="1:11" ht="24.75" customHeight="1">
      <c r="A40" s="73" t="s">
        <v>68</v>
      </c>
      <c r="B40" s="74"/>
      <c r="C40" s="75"/>
      <c r="D40" s="61"/>
      <c r="E40" s="76" t="s">
        <v>31</v>
      </c>
      <c r="F40" s="70"/>
      <c r="G40" s="71"/>
      <c r="H40" s="61"/>
      <c r="I40" s="76" t="s">
        <v>26</v>
      </c>
      <c r="J40" s="70"/>
      <c r="K40" s="71"/>
    </row>
    <row r="41" spans="1:11" ht="24.75" customHeight="1">
      <c r="A41" s="73" t="s">
        <v>69</v>
      </c>
      <c r="B41" s="74"/>
      <c r="C41" s="75"/>
      <c r="D41" s="61"/>
      <c r="E41" s="76" t="s">
        <v>26</v>
      </c>
      <c r="F41" s="70"/>
      <c r="G41" s="71"/>
      <c r="H41" s="61"/>
      <c r="I41" s="76" t="s">
        <v>32</v>
      </c>
      <c r="J41" s="70"/>
      <c r="K41" s="71"/>
    </row>
    <row r="42" spans="1:11" ht="24.75" customHeight="1">
      <c r="A42" s="73" t="s">
        <v>79</v>
      </c>
      <c r="B42" s="74"/>
      <c r="C42" s="75"/>
      <c r="D42" s="61"/>
      <c r="E42" s="77" t="s">
        <v>16</v>
      </c>
      <c r="F42" s="70"/>
      <c r="G42" s="71"/>
      <c r="H42" s="61"/>
      <c r="I42" s="76" t="s">
        <v>23</v>
      </c>
      <c r="J42" s="70"/>
      <c r="K42" s="71"/>
    </row>
    <row r="43" spans="1:11" ht="24.75" customHeight="1">
      <c r="A43" s="73" t="s">
        <v>70</v>
      </c>
      <c r="B43" s="74"/>
      <c r="C43" s="75"/>
      <c r="D43" s="61"/>
      <c r="E43" s="78" t="str">
        <f>"Totaal "&amp;E33</f>
        <v>Totaal Ceremonie</v>
      </c>
      <c r="F43" s="79">
        <f>SUM(F34:F42)</f>
        <v>0</v>
      </c>
      <c r="G43" s="79">
        <f>SUM(G34:G42)</f>
        <v>0</v>
      </c>
      <c r="H43" s="61"/>
      <c r="I43" s="76" t="s">
        <v>33</v>
      </c>
      <c r="J43" s="70"/>
      <c r="K43" s="71"/>
    </row>
    <row r="44" spans="1:11" ht="24.75" customHeight="1">
      <c r="A44" s="80" t="s">
        <v>18</v>
      </c>
      <c r="B44" s="74"/>
      <c r="C44" s="75"/>
      <c r="D44" s="61"/>
      <c r="E44" s="81"/>
      <c r="F44" s="59"/>
      <c r="G44" s="59"/>
      <c r="H44" s="61"/>
      <c r="I44" s="76" t="s">
        <v>24</v>
      </c>
      <c r="J44" s="70"/>
      <c r="K44" s="71"/>
    </row>
    <row r="45" spans="1:11" ht="24.75" customHeight="1">
      <c r="A45" s="82" t="s">
        <v>16</v>
      </c>
      <c r="B45" s="83"/>
      <c r="C45" s="84"/>
      <c r="D45" s="63"/>
      <c r="E45" s="85" t="s">
        <v>38</v>
      </c>
      <c r="F45" s="66" t="s">
        <v>20</v>
      </c>
      <c r="G45" s="66" t="s">
        <v>64</v>
      </c>
      <c r="H45" s="86"/>
      <c r="I45" s="76" t="s">
        <v>34</v>
      </c>
      <c r="J45" s="70"/>
      <c r="K45" s="71"/>
    </row>
    <row r="46" spans="1:11" ht="24.75" customHeight="1">
      <c r="A46" s="78" t="str">
        <f>"Totaal "&amp;A33</f>
        <v>Totaal Jullie outfits</v>
      </c>
      <c r="B46" s="79">
        <f>SUBTOTAL(109,B34:B45)</f>
        <v>0</v>
      </c>
      <c r="C46" s="79">
        <f>SUM(C34:C45)</f>
        <v>0</v>
      </c>
      <c r="D46" s="61"/>
      <c r="E46" s="72" t="s">
        <v>40</v>
      </c>
      <c r="F46" s="70"/>
      <c r="G46" s="71"/>
      <c r="H46" s="61"/>
      <c r="I46" s="76" t="s">
        <v>35</v>
      </c>
      <c r="J46" s="70"/>
      <c r="K46" s="71"/>
    </row>
    <row r="47" spans="1:11" ht="24.75" customHeight="1">
      <c r="A47" s="87"/>
      <c r="B47" s="81"/>
      <c r="C47" s="81"/>
      <c r="D47" s="86"/>
      <c r="E47" s="76" t="s">
        <v>41</v>
      </c>
      <c r="F47" s="70"/>
      <c r="G47" s="71"/>
      <c r="H47" s="61"/>
      <c r="I47" s="76" t="s">
        <v>16</v>
      </c>
      <c r="J47" s="70"/>
      <c r="K47" s="71"/>
    </row>
    <row r="48" spans="1:11" ht="24.75" customHeight="1">
      <c r="A48" s="85" t="s">
        <v>36</v>
      </c>
      <c r="B48" s="66" t="s">
        <v>20</v>
      </c>
      <c r="C48" s="66" t="s">
        <v>64</v>
      </c>
      <c r="D48" s="61"/>
      <c r="E48" s="77" t="s">
        <v>16</v>
      </c>
      <c r="F48" s="70"/>
      <c r="G48" s="71"/>
      <c r="H48" s="61"/>
      <c r="I48" s="78" t="str">
        <f>"Totaal "&amp;I33</f>
        <v>Totaal Receptie &amp; Feest</v>
      </c>
      <c r="J48" s="79">
        <f>SUM(J34:J47)</f>
        <v>0</v>
      </c>
      <c r="K48" s="79">
        <f>SUM(K34:K47)</f>
        <v>0</v>
      </c>
    </row>
    <row r="49" spans="1:11" ht="24.75" customHeight="1">
      <c r="A49" s="69" t="s">
        <v>37</v>
      </c>
      <c r="B49" s="70"/>
      <c r="C49" s="71"/>
      <c r="D49" s="61"/>
      <c r="E49" s="78" t="str">
        <f>"Totaal "&amp;E45</f>
        <v>Totaal Ringen</v>
      </c>
      <c r="F49" s="79">
        <f>SUM(F46:F48)</f>
        <v>0</v>
      </c>
      <c r="G49" s="79">
        <f>SUM(G46:G48)</f>
        <v>0</v>
      </c>
      <c r="H49" s="61"/>
      <c r="I49" s="88"/>
      <c r="J49" s="89"/>
      <c r="K49" s="90"/>
    </row>
    <row r="50" spans="1:11" ht="24.75" customHeight="1">
      <c r="A50" s="73" t="s">
        <v>42</v>
      </c>
      <c r="B50" s="70"/>
      <c r="C50" s="71"/>
      <c r="D50" s="61"/>
      <c r="E50" s="91"/>
      <c r="F50" s="91"/>
      <c r="G50" s="91"/>
      <c r="H50" s="61"/>
      <c r="I50" s="85" t="s">
        <v>44</v>
      </c>
      <c r="J50" s="66" t="s">
        <v>20</v>
      </c>
      <c r="K50" s="66" t="s">
        <v>64</v>
      </c>
    </row>
    <row r="51" spans="1:11" ht="24.75" customHeight="1">
      <c r="A51" s="73" t="s">
        <v>2</v>
      </c>
      <c r="B51" s="70"/>
      <c r="C51" s="71"/>
      <c r="D51" s="61"/>
      <c r="E51" s="85" t="s">
        <v>80</v>
      </c>
      <c r="F51" s="66" t="s">
        <v>20</v>
      </c>
      <c r="G51" s="66" t="s">
        <v>64</v>
      </c>
      <c r="H51" s="61"/>
      <c r="I51" s="76" t="s">
        <v>6</v>
      </c>
      <c r="J51" s="70"/>
      <c r="K51" s="71"/>
    </row>
    <row r="52" spans="1:11" ht="24.75" customHeight="1">
      <c r="A52" s="73" t="s">
        <v>43</v>
      </c>
      <c r="B52" s="70"/>
      <c r="C52" s="71"/>
      <c r="D52" s="61"/>
      <c r="E52" s="76" t="s">
        <v>46</v>
      </c>
      <c r="F52" s="70"/>
      <c r="G52" s="71"/>
      <c r="H52" s="61"/>
      <c r="I52" s="72" t="s">
        <v>61</v>
      </c>
      <c r="J52" s="70"/>
      <c r="K52" s="71"/>
    </row>
    <row r="53" spans="1:11" ht="24.75" customHeight="1">
      <c r="A53" s="73" t="s">
        <v>16</v>
      </c>
      <c r="B53" s="70"/>
      <c r="C53" s="71"/>
      <c r="D53" s="61"/>
      <c r="E53" s="76" t="s">
        <v>5</v>
      </c>
      <c r="F53" s="70"/>
      <c r="G53" s="71"/>
      <c r="H53" s="61"/>
      <c r="I53" s="72" t="s">
        <v>53</v>
      </c>
      <c r="J53" s="70"/>
      <c r="K53" s="71"/>
    </row>
    <row r="54" spans="1:11" ht="24.75" customHeight="1">
      <c r="A54" s="78" t="str">
        <f>"Totaal "&amp;A48</f>
        <v>Totaal Bloemen</v>
      </c>
      <c r="B54" s="79">
        <f>SUM(B49:B53)</f>
        <v>0</v>
      </c>
      <c r="C54" s="79">
        <f>SUM(C49:C53)</f>
        <v>0</v>
      </c>
      <c r="D54" s="61"/>
      <c r="E54" s="76" t="s">
        <v>3</v>
      </c>
      <c r="F54" s="70"/>
      <c r="G54" s="71"/>
      <c r="H54" s="61"/>
      <c r="I54" s="76" t="s">
        <v>54</v>
      </c>
      <c r="J54" s="70"/>
      <c r="K54" s="71"/>
    </row>
    <row r="55" spans="1:11" ht="24.75" customHeight="1">
      <c r="A55" s="58"/>
      <c r="B55" s="88"/>
      <c r="C55" s="89"/>
      <c r="D55" s="61"/>
      <c r="E55" s="76" t="s">
        <v>78</v>
      </c>
      <c r="F55" s="70"/>
      <c r="G55" s="71"/>
      <c r="H55" s="63"/>
      <c r="I55" s="72" t="s">
        <v>45</v>
      </c>
      <c r="J55" s="70"/>
      <c r="K55" s="71"/>
    </row>
    <row r="56" spans="1:11" ht="24.75" customHeight="1">
      <c r="A56" s="85" t="s">
        <v>47</v>
      </c>
      <c r="B56" s="66" t="s">
        <v>20</v>
      </c>
      <c r="C56" s="66" t="s">
        <v>64</v>
      </c>
      <c r="D56" s="61"/>
      <c r="E56" s="76" t="s">
        <v>81</v>
      </c>
      <c r="F56" s="70"/>
      <c r="G56" s="71"/>
      <c r="H56" s="61"/>
      <c r="I56" s="77" t="s">
        <v>16</v>
      </c>
      <c r="J56" s="70"/>
      <c r="K56" s="71"/>
    </row>
    <row r="57" spans="1:11" ht="24.75" customHeight="1">
      <c r="A57" s="69" t="s">
        <v>71</v>
      </c>
      <c r="B57" s="70"/>
      <c r="C57" s="71"/>
      <c r="D57" s="63"/>
      <c r="E57" s="78" t="str">
        <f>"Totaal "&amp;E51</f>
        <v>Totaal Beauty</v>
      </c>
      <c r="F57" s="79">
        <f>SUM(F52:F56)</f>
        <v>0</v>
      </c>
      <c r="G57" s="79">
        <f>SUM(G52:G56)</f>
        <v>0</v>
      </c>
      <c r="H57" s="86"/>
      <c r="I57" s="78" t="str">
        <f>"Totaal "&amp;I50</f>
        <v>Totaal Diversen</v>
      </c>
      <c r="J57" s="79">
        <f>SUM(J51:J56)</f>
        <v>0</v>
      </c>
      <c r="K57" s="79">
        <f>SUM(K51:K56)</f>
        <v>0</v>
      </c>
    </row>
    <row r="58" spans="1:11" ht="24.75" customHeight="1">
      <c r="A58" s="73" t="s">
        <v>48</v>
      </c>
      <c r="B58" s="70"/>
      <c r="C58" s="71"/>
      <c r="D58" s="61"/>
      <c r="H58" s="61"/>
      <c r="I58" s="91"/>
      <c r="J58" s="91"/>
      <c r="K58" s="91"/>
    </row>
    <row r="59" spans="1:11" ht="24.75" customHeight="1">
      <c r="A59" s="73" t="s">
        <v>72</v>
      </c>
      <c r="B59" s="70"/>
      <c r="C59" s="71"/>
      <c r="D59" s="61"/>
      <c r="E59" s="93" t="s">
        <v>4</v>
      </c>
      <c r="F59" s="66" t="s">
        <v>20</v>
      </c>
      <c r="G59" s="66" t="s">
        <v>64</v>
      </c>
      <c r="H59" s="61"/>
      <c r="I59" s="93" t="s">
        <v>55</v>
      </c>
      <c r="J59" s="66" t="s">
        <v>20</v>
      </c>
      <c r="K59" s="66" t="s">
        <v>64</v>
      </c>
    </row>
    <row r="60" spans="1:11" ht="24.75" customHeight="1">
      <c r="A60" s="73" t="s">
        <v>49</v>
      </c>
      <c r="B60" s="70"/>
      <c r="C60" s="71"/>
      <c r="D60" s="61"/>
      <c r="E60" s="72" t="s">
        <v>1</v>
      </c>
      <c r="F60" s="70"/>
      <c r="G60" s="71"/>
      <c r="H60" s="61"/>
      <c r="I60" s="72" t="s">
        <v>56</v>
      </c>
      <c r="J60" s="70"/>
      <c r="K60" s="71"/>
    </row>
    <row r="61" spans="1:11" ht="24.75" customHeight="1">
      <c r="A61" s="82" t="s">
        <v>16</v>
      </c>
      <c r="B61" s="70"/>
      <c r="C61" s="71"/>
      <c r="D61" s="61"/>
      <c r="E61" s="76" t="s">
        <v>29</v>
      </c>
      <c r="F61" s="70"/>
      <c r="G61" s="71"/>
      <c r="H61" s="61"/>
      <c r="I61" s="76" t="s">
        <v>57</v>
      </c>
      <c r="J61" s="70"/>
      <c r="K61" s="71"/>
    </row>
    <row r="62" spans="1:11" ht="24.75" customHeight="1">
      <c r="A62" s="78" t="str">
        <f>"Totaal "&amp;A56</f>
        <v>Totaal Video en foto</v>
      </c>
      <c r="B62" s="79">
        <f>SUM(B57:B61)</f>
        <v>0</v>
      </c>
      <c r="C62" s="79">
        <f>SUM(C57:C61)</f>
        <v>0</v>
      </c>
      <c r="D62" s="61"/>
      <c r="E62" s="76" t="s">
        <v>30</v>
      </c>
      <c r="F62" s="70"/>
      <c r="G62" s="71"/>
      <c r="H62" s="61"/>
      <c r="I62" s="76" t="s">
        <v>58</v>
      </c>
      <c r="J62" s="70"/>
      <c r="K62" s="71"/>
    </row>
    <row r="63" spans="1:11" ht="24.75" customHeight="1">
      <c r="A63" s="87"/>
      <c r="B63" s="88"/>
      <c r="C63" s="89"/>
      <c r="D63" s="61"/>
      <c r="E63" s="76" t="s">
        <v>24</v>
      </c>
      <c r="F63" s="70"/>
      <c r="G63" s="71"/>
      <c r="H63" s="61"/>
      <c r="I63" s="76" t="s">
        <v>59</v>
      </c>
      <c r="J63" s="70"/>
      <c r="K63" s="71"/>
    </row>
    <row r="64" spans="1:11" ht="24.75" customHeight="1">
      <c r="A64" s="85" t="s">
        <v>73</v>
      </c>
      <c r="B64" s="66" t="s">
        <v>20</v>
      </c>
      <c r="C64" s="66" t="s">
        <v>64</v>
      </c>
      <c r="D64" s="63"/>
      <c r="E64" s="76" t="s">
        <v>23</v>
      </c>
      <c r="F64" s="70"/>
      <c r="G64" s="71"/>
      <c r="H64" s="61"/>
      <c r="I64" s="76" t="s">
        <v>60</v>
      </c>
      <c r="J64" s="70"/>
      <c r="K64" s="71"/>
    </row>
    <row r="65" spans="1:11" ht="24.75" customHeight="1">
      <c r="A65" s="69" t="s">
        <v>50</v>
      </c>
      <c r="B65" s="70"/>
      <c r="C65" s="71"/>
      <c r="D65" s="61"/>
      <c r="E65" s="76" t="s">
        <v>25</v>
      </c>
      <c r="F65" s="70"/>
      <c r="G65" s="71"/>
      <c r="H65" s="63"/>
      <c r="I65" s="77" t="s">
        <v>16</v>
      </c>
      <c r="J65" s="70"/>
      <c r="K65" s="71"/>
    </row>
    <row r="66" spans="1:11" ht="24.75" customHeight="1">
      <c r="A66" s="73" t="s">
        <v>51</v>
      </c>
      <c r="B66" s="70"/>
      <c r="C66" s="71"/>
      <c r="D66" s="61"/>
      <c r="E66" s="94" t="s">
        <v>50</v>
      </c>
      <c r="F66" s="70"/>
      <c r="G66" s="71"/>
      <c r="H66" s="61"/>
      <c r="I66" s="78" t="str">
        <f>"Totaal "&amp;I59</f>
        <v>Totaal Huwelijksreis</v>
      </c>
      <c r="J66" s="79">
        <f>SUM(J60:J65)</f>
        <v>0</v>
      </c>
      <c r="K66" s="79">
        <f>SUM(K60:K65)</f>
        <v>0</v>
      </c>
    </row>
    <row r="67" spans="1:11" ht="24.75" customHeight="1">
      <c r="A67" s="73" t="s">
        <v>74</v>
      </c>
      <c r="B67" s="70"/>
      <c r="C67" s="71"/>
      <c r="D67" s="61"/>
      <c r="E67" s="76" t="s">
        <v>33</v>
      </c>
      <c r="F67" s="70"/>
      <c r="G67" s="71"/>
      <c r="H67" s="61"/>
    </row>
    <row r="68" spans="1:11" ht="24.75" customHeight="1">
      <c r="A68" s="73" t="s">
        <v>52</v>
      </c>
      <c r="B68" s="70"/>
      <c r="C68" s="71"/>
      <c r="D68" s="61"/>
      <c r="E68" s="76" t="s">
        <v>16</v>
      </c>
      <c r="F68" s="70"/>
      <c r="G68" s="71"/>
      <c r="H68" s="61"/>
    </row>
    <row r="69" spans="1:11" ht="24.75" customHeight="1">
      <c r="A69" s="82" t="s">
        <v>16</v>
      </c>
      <c r="B69" s="70"/>
      <c r="C69" s="71"/>
      <c r="D69" s="61"/>
      <c r="E69" s="78" t="str">
        <f>"Totaal "&amp;E59</f>
        <v>Totaal Rehearsal Dinner</v>
      </c>
      <c r="F69" s="79">
        <f>SUM(F60:F68)</f>
        <v>0</v>
      </c>
      <c r="G69" s="79">
        <f>SUM(G60:G68)</f>
        <v>0</v>
      </c>
      <c r="H69" s="61"/>
      <c r="I69" s="51"/>
      <c r="J69" s="51"/>
      <c r="K69" s="51"/>
    </row>
    <row r="70" spans="1:11" ht="24.75" customHeight="1">
      <c r="A70" s="78" t="str">
        <f>"Totaal "&amp;A64</f>
        <v>Totaal Stationery</v>
      </c>
      <c r="B70" s="79">
        <f>SUM(B65:B69)</f>
        <v>0</v>
      </c>
      <c r="C70" s="79">
        <f>SUM(C65:C69)</f>
        <v>0</v>
      </c>
      <c r="D70" s="61"/>
      <c r="E70" s="88"/>
      <c r="F70" s="88"/>
      <c r="G70" s="88"/>
      <c r="H70" s="61"/>
      <c r="I70" s="42"/>
      <c r="J70" s="42"/>
      <c r="K70" s="42"/>
    </row>
    <row r="71" spans="1:11" ht="24.75" customHeight="1">
      <c r="D71" s="61"/>
      <c r="E71" s="51"/>
      <c r="F71" s="51"/>
      <c r="G71" s="51"/>
      <c r="H71" s="61"/>
      <c r="I71" s="42"/>
      <c r="J71" s="42"/>
      <c r="K71" s="42"/>
    </row>
    <row r="72" spans="1:11" ht="24.75" customHeight="1">
      <c r="D72" s="63"/>
      <c r="E72" s="42"/>
      <c r="F72" s="42"/>
      <c r="G72" s="42"/>
      <c r="H72" s="61"/>
      <c r="I72" s="42"/>
      <c r="J72" s="42"/>
      <c r="K72" s="42"/>
    </row>
    <row r="73" spans="1:11" ht="24.75" customHeight="1">
      <c r="D73" s="61"/>
      <c r="H73" s="86"/>
      <c r="I73" s="42"/>
      <c r="J73" s="42"/>
      <c r="K73" s="42"/>
    </row>
    <row r="74" spans="1:11" ht="24.75" customHeight="1">
      <c r="A74" s="35"/>
      <c r="D74" s="61"/>
      <c r="H74" s="63"/>
      <c r="I74" s="42"/>
      <c r="J74" s="42"/>
      <c r="K74" s="42"/>
    </row>
    <row r="75" spans="1:11" ht="24.75" customHeight="1">
      <c r="D75" s="61"/>
      <c r="H75" s="63"/>
      <c r="I75" s="30"/>
      <c r="J75" s="30"/>
      <c r="K75" s="30"/>
    </row>
    <row r="76" spans="1:11" ht="24.75" customHeight="1">
      <c r="D76" s="61"/>
      <c r="H76" s="63"/>
    </row>
    <row r="77" spans="1:11" ht="24.75" customHeight="1">
      <c r="D77" s="61"/>
      <c r="H77" s="63"/>
    </row>
    <row r="78" spans="1:11" ht="24.75" customHeight="1">
      <c r="D78" s="63"/>
      <c r="H78" s="63"/>
    </row>
    <row r="79" spans="1:11" ht="24.75" customHeight="1">
      <c r="D79" s="63"/>
      <c r="H79" s="30"/>
    </row>
    <row r="80" spans="1:11" ht="24.75" customHeight="1">
      <c r="H80" s="30"/>
    </row>
  </sheetData>
  <mergeCells count="6">
    <mergeCell ref="I31:J31"/>
    <mergeCell ref="I19:J19"/>
    <mergeCell ref="I18:J18"/>
    <mergeCell ref="A1:K1"/>
    <mergeCell ref="I6:J6"/>
    <mergeCell ref="I5:J5"/>
  </mergeCells>
  <phoneticPr fontId="1" type="noConversion"/>
  <pageMargins left="0.75" right="0.75" top="1" bottom="1" header="0.5" footer="0.5"/>
  <pageSetup scale="45" orientation="portrait" r:id="rId1"/>
  <headerFooter>
    <oddFooter>&amp;C&amp;"Helvetica,Regular"&amp;12&amp;K000000&amp;P</oddFooter>
  </headerFooter>
  <ignoredErrors>
    <ignoredError sqref="C54 K31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3C30-1E55-7A43-8679-3D01D962D21A}">
  <dimension ref="A1:Y163"/>
  <sheetViews>
    <sheetView workbookViewId="0">
      <selection activeCell="G9" sqref="G9"/>
    </sheetView>
  </sheetViews>
  <sheetFormatPr baseColWidth="10" defaultRowHeight="16"/>
  <cols>
    <col min="1" max="1" width="35.1640625" style="25" customWidth="1"/>
    <col min="2" max="2" width="61.33203125" style="9" customWidth="1"/>
    <col min="3" max="3" width="20" style="9" customWidth="1"/>
    <col min="4" max="4" width="10.83203125" style="9"/>
    <col min="5" max="5" width="36" style="9" customWidth="1"/>
    <col min="6" max="6" width="36.1640625" style="9" customWidth="1"/>
    <col min="7" max="7" width="61.5" style="9" customWidth="1"/>
    <col min="8" max="16" width="10.83203125" style="17"/>
    <col min="17" max="16384" width="10.83203125" style="9"/>
  </cols>
  <sheetData>
    <row r="1" spans="1:25" s="17" customFormat="1">
      <c r="A1" s="20"/>
    </row>
    <row r="2" spans="1:25" s="1" customFormat="1" ht="64" customHeight="1">
      <c r="A2" s="97" t="s">
        <v>114</v>
      </c>
      <c r="B2" s="98"/>
      <c r="C2" s="98"/>
      <c r="D2" s="99"/>
      <c r="E2" s="99"/>
      <c r="F2" s="98"/>
      <c r="G2" s="98"/>
      <c r="H2" s="16"/>
      <c r="I2" s="16"/>
      <c r="J2" s="16"/>
      <c r="K2" s="16"/>
      <c r="L2" s="16"/>
      <c r="M2" s="16"/>
      <c r="N2" s="16"/>
      <c r="O2" s="16"/>
      <c r="P2" s="16"/>
    </row>
    <row r="3" spans="1:25" s="16" customFormat="1" ht="27" customHeight="1">
      <c r="A3" s="21"/>
      <c r="B3" s="18"/>
      <c r="C3" s="18"/>
      <c r="D3" s="19"/>
      <c r="E3" s="19"/>
      <c r="F3" s="18"/>
      <c r="G3" s="18"/>
    </row>
    <row r="4" spans="1:25" s="14" customFormat="1" ht="23" customHeight="1">
      <c r="A4" s="12" t="s">
        <v>84</v>
      </c>
      <c r="B4" s="10" t="s">
        <v>85</v>
      </c>
      <c r="C4" s="11" t="s">
        <v>86</v>
      </c>
      <c r="D4" s="12" t="s">
        <v>82</v>
      </c>
      <c r="E4" s="10" t="s">
        <v>107</v>
      </c>
      <c r="F4" s="10" t="s">
        <v>108</v>
      </c>
      <c r="G4" s="13" t="s">
        <v>109</v>
      </c>
      <c r="H4" s="100"/>
      <c r="I4" s="100"/>
      <c r="J4" s="100"/>
      <c r="K4" s="100"/>
      <c r="L4" s="100"/>
      <c r="M4" s="100"/>
      <c r="N4" s="100"/>
      <c r="O4" s="100"/>
      <c r="P4" s="100"/>
      <c r="Q4" s="15"/>
      <c r="R4" s="15"/>
      <c r="S4" s="15"/>
      <c r="T4" s="15"/>
      <c r="U4" s="15"/>
      <c r="V4" s="15"/>
      <c r="W4" s="15"/>
      <c r="X4" s="15"/>
      <c r="Y4" s="15"/>
    </row>
    <row r="5" spans="1:25" s="5" customFormat="1" ht="59" customHeight="1">
      <c r="A5" s="22" t="s">
        <v>88</v>
      </c>
      <c r="B5" s="2" t="s">
        <v>87</v>
      </c>
      <c r="C5" s="3">
        <v>45580</v>
      </c>
      <c r="D5" s="4"/>
      <c r="E5" s="119" t="s">
        <v>128</v>
      </c>
      <c r="F5" s="120"/>
      <c r="G5" s="4"/>
      <c r="H5" s="28"/>
      <c r="I5" s="28"/>
      <c r="J5" s="28"/>
      <c r="K5" s="28"/>
      <c r="L5" s="28"/>
      <c r="M5" s="28"/>
      <c r="N5" s="28"/>
      <c r="O5" s="28"/>
      <c r="P5" s="28"/>
    </row>
    <row r="6" spans="1:25" s="5" customFormat="1">
      <c r="A6" s="23" t="s">
        <v>89</v>
      </c>
      <c r="B6" s="4" t="s">
        <v>110</v>
      </c>
      <c r="C6" s="6">
        <f t="shared" ref="C6:C7" si="0">$C$5-391</f>
        <v>45189</v>
      </c>
      <c r="D6" s="4"/>
      <c r="E6" s="121"/>
      <c r="F6" s="122" t="s">
        <v>129</v>
      </c>
      <c r="G6" s="4"/>
      <c r="H6" s="28"/>
      <c r="I6" s="28"/>
      <c r="J6" s="28"/>
      <c r="K6" s="28"/>
      <c r="L6" s="28"/>
      <c r="M6" s="28"/>
      <c r="N6" s="28"/>
      <c r="O6" s="28"/>
      <c r="P6" s="28"/>
    </row>
    <row r="7" spans="1:25" s="5" customFormat="1">
      <c r="A7" s="23" t="s">
        <v>89</v>
      </c>
      <c r="B7" s="4" t="s">
        <v>130</v>
      </c>
      <c r="C7" s="6">
        <f t="shared" si="0"/>
        <v>45189</v>
      </c>
      <c r="D7" s="4"/>
      <c r="E7" s="123"/>
      <c r="F7" s="122" t="s">
        <v>127</v>
      </c>
      <c r="G7" s="4"/>
      <c r="H7" s="28"/>
      <c r="I7" s="28"/>
      <c r="J7" s="28"/>
      <c r="K7" s="28"/>
      <c r="L7" s="28"/>
      <c r="M7" s="28"/>
      <c r="N7" s="28"/>
      <c r="O7" s="28"/>
      <c r="P7" s="28"/>
    </row>
    <row r="8" spans="1:25" s="5" customFormat="1">
      <c r="A8" s="23" t="s">
        <v>89</v>
      </c>
      <c r="B8" s="4" t="s">
        <v>131</v>
      </c>
      <c r="C8" s="6">
        <f t="shared" ref="C8:C9" si="1">$C$5-388</f>
        <v>45192</v>
      </c>
      <c r="D8" s="4"/>
      <c r="E8" s="123"/>
      <c r="F8" s="123"/>
      <c r="G8" s="4"/>
      <c r="H8" s="28"/>
      <c r="I8" s="28"/>
      <c r="J8" s="28"/>
      <c r="K8" s="28"/>
      <c r="L8" s="28"/>
      <c r="M8" s="28"/>
      <c r="N8" s="28"/>
      <c r="O8" s="28"/>
      <c r="P8" s="28"/>
    </row>
    <row r="9" spans="1:25" s="5" customFormat="1">
      <c r="A9" s="23" t="s">
        <v>89</v>
      </c>
      <c r="B9" s="4" t="s">
        <v>132</v>
      </c>
      <c r="C9" s="6">
        <f t="shared" si="1"/>
        <v>45192</v>
      </c>
      <c r="D9" s="4"/>
      <c r="E9" s="123"/>
      <c r="F9" s="124" t="s">
        <v>133</v>
      </c>
      <c r="G9" s="4"/>
      <c r="H9" s="28"/>
      <c r="I9" s="28"/>
      <c r="J9" s="28"/>
      <c r="K9" s="28"/>
      <c r="L9" s="28"/>
      <c r="M9" s="28"/>
      <c r="N9" s="28"/>
      <c r="O9" s="28"/>
      <c r="P9" s="28"/>
    </row>
    <row r="10" spans="1:25" s="5" customFormat="1">
      <c r="A10" s="23" t="s">
        <v>89</v>
      </c>
      <c r="B10" s="4" t="s">
        <v>134</v>
      </c>
      <c r="C10" s="6">
        <f>$C$5-384</f>
        <v>45196</v>
      </c>
      <c r="D10" s="4"/>
      <c r="E10" s="123" t="s">
        <v>135</v>
      </c>
      <c r="F10" s="123"/>
      <c r="G10" s="4"/>
      <c r="H10" s="28"/>
      <c r="I10" s="28"/>
      <c r="J10" s="28"/>
      <c r="K10" s="28"/>
      <c r="L10" s="28"/>
      <c r="M10" s="28"/>
      <c r="N10" s="28"/>
      <c r="O10" s="28"/>
      <c r="P10" s="28"/>
    </row>
    <row r="11" spans="1:25" s="5" customFormat="1">
      <c r="A11" s="23" t="s">
        <v>89</v>
      </c>
      <c r="B11" s="4" t="s">
        <v>136</v>
      </c>
      <c r="C11" s="6">
        <f t="shared" ref="C11:C13" si="2">$C$5-382</f>
        <v>45198</v>
      </c>
      <c r="D11" s="7"/>
      <c r="E11" s="124" t="s">
        <v>137</v>
      </c>
      <c r="F11" s="124" t="s">
        <v>138</v>
      </c>
      <c r="G11" s="4"/>
      <c r="H11" s="28"/>
      <c r="I11" s="28"/>
      <c r="J11" s="28"/>
      <c r="K11" s="28"/>
      <c r="L11" s="28"/>
      <c r="M11" s="28"/>
      <c r="N11" s="28"/>
      <c r="O11" s="28"/>
      <c r="P11" s="28"/>
    </row>
    <row r="12" spans="1:25" s="5" customFormat="1">
      <c r="A12" s="23" t="s">
        <v>89</v>
      </c>
      <c r="B12" s="4" t="s">
        <v>139</v>
      </c>
      <c r="C12" s="6">
        <f t="shared" si="2"/>
        <v>45198</v>
      </c>
      <c r="D12" s="4"/>
      <c r="E12" s="123"/>
      <c r="F12" s="123"/>
      <c r="G12" s="4"/>
      <c r="H12" s="28"/>
      <c r="I12" s="28"/>
      <c r="J12" s="28"/>
      <c r="K12" s="28"/>
      <c r="L12" s="28"/>
      <c r="M12" s="28"/>
      <c r="N12" s="28"/>
      <c r="O12" s="28"/>
      <c r="P12" s="28"/>
    </row>
    <row r="13" spans="1:25" s="5" customFormat="1">
      <c r="A13" s="23" t="s">
        <v>89</v>
      </c>
      <c r="B13" s="4" t="s">
        <v>140</v>
      </c>
      <c r="C13" s="6">
        <f t="shared" si="2"/>
        <v>45198</v>
      </c>
      <c r="D13" s="4"/>
      <c r="E13" s="123"/>
      <c r="F13" s="124" t="s">
        <v>141</v>
      </c>
      <c r="G13" s="4"/>
      <c r="H13" s="28"/>
      <c r="I13" s="28"/>
      <c r="J13" s="28"/>
      <c r="K13" s="28"/>
      <c r="L13" s="28"/>
      <c r="M13" s="28"/>
      <c r="N13" s="28"/>
      <c r="O13" s="28"/>
      <c r="P13" s="28"/>
    </row>
    <row r="14" spans="1:25" s="5" customFormat="1">
      <c r="A14" s="23" t="s">
        <v>89</v>
      </c>
      <c r="B14" s="4" t="s">
        <v>142</v>
      </c>
      <c r="C14" s="6">
        <f t="shared" ref="C14:C18" si="3">$C$5-377</f>
        <v>45203</v>
      </c>
      <c r="D14" s="4"/>
      <c r="E14" s="123"/>
      <c r="F14" s="123"/>
      <c r="G14" s="4"/>
      <c r="H14" s="28"/>
      <c r="I14" s="28"/>
      <c r="J14" s="28"/>
      <c r="K14" s="28"/>
      <c r="L14" s="28"/>
      <c r="M14" s="28"/>
      <c r="N14" s="28"/>
      <c r="O14" s="28"/>
      <c r="P14" s="28"/>
    </row>
    <row r="15" spans="1:25" s="5" customFormat="1">
      <c r="A15" s="23" t="s">
        <v>89</v>
      </c>
      <c r="B15" s="4" t="s">
        <v>143</v>
      </c>
      <c r="C15" s="6">
        <f t="shared" si="3"/>
        <v>45203</v>
      </c>
      <c r="D15" s="4"/>
      <c r="E15" s="123"/>
      <c r="F15" s="123"/>
      <c r="G15" s="4"/>
      <c r="H15" s="28"/>
      <c r="I15" s="28"/>
      <c r="J15" s="28"/>
      <c r="K15" s="28"/>
      <c r="L15" s="28"/>
      <c r="M15" s="28"/>
      <c r="N15" s="28"/>
      <c r="O15" s="28"/>
      <c r="P15" s="28"/>
    </row>
    <row r="16" spans="1:25" s="5" customFormat="1">
      <c r="A16" s="23" t="s">
        <v>89</v>
      </c>
      <c r="B16" s="4" t="s">
        <v>144</v>
      </c>
      <c r="C16" s="6">
        <f t="shared" si="3"/>
        <v>45203</v>
      </c>
      <c r="D16" s="4"/>
      <c r="E16" s="124" t="s">
        <v>145</v>
      </c>
      <c r="F16" s="124" t="s">
        <v>146</v>
      </c>
      <c r="G16" s="4"/>
      <c r="H16" s="28"/>
      <c r="I16" s="28"/>
      <c r="J16" s="28"/>
      <c r="K16" s="28"/>
      <c r="L16" s="28"/>
      <c r="M16" s="28"/>
      <c r="N16" s="28"/>
      <c r="O16" s="28"/>
      <c r="P16" s="28"/>
    </row>
    <row r="17" spans="1:16" s="5" customFormat="1">
      <c r="A17" s="23" t="s">
        <v>89</v>
      </c>
      <c r="B17" s="4" t="s">
        <v>147</v>
      </c>
      <c r="C17" s="6">
        <f t="shared" si="3"/>
        <v>45203</v>
      </c>
      <c r="D17" s="4"/>
      <c r="E17" s="124" t="s">
        <v>148</v>
      </c>
      <c r="F17" s="124" t="s">
        <v>149</v>
      </c>
      <c r="G17" s="4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5" customFormat="1">
      <c r="A18" s="23" t="s">
        <v>89</v>
      </c>
      <c r="B18" s="4" t="s">
        <v>150</v>
      </c>
      <c r="C18" s="6">
        <f t="shared" si="3"/>
        <v>45203</v>
      </c>
      <c r="D18" s="4"/>
      <c r="E18" s="124" t="s">
        <v>152</v>
      </c>
      <c r="F18" s="123"/>
      <c r="G18" s="4" t="s">
        <v>151</v>
      </c>
      <c r="H18" s="28"/>
      <c r="I18" s="28"/>
      <c r="J18" s="28"/>
      <c r="K18" s="28"/>
      <c r="L18" s="28"/>
      <c r="M18" s="28"/>
      <c r="N18" s="28"/>
      <c r="O18" s="28"/>
      <c r="P18" s="28"/>
    </row>
    <row r="19" spans="1:16" s="5" customFormat="1">
      <c r="A19" s="23" t="s">
        <v>89</v>
      </c>
      <c r="B19" s="4" t="s">
        <v>153</v>
      </c>
      <c r="C19" s="6">
        <f t="shared" ref="C19:C20" si="4">$C$5-370</f>
        <v>45210</v>
      </c>
      <c r="D19" s="4"/>
      <c r="E19" s="123"/>
      <c r="F19" s="123"/>
      <c r="G19" s="4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5" customFormat="1">
      <c r="A20" s="23" t="s">
        <v>89</v>
      </c>
      <c r="B20" s="4" t="s">
        <v>155</v>
      </c>
      <c r="C20" s="6">
        <f t="shared" si="4"/>
        <v>45210</v>
      </c>
      <c r="D20" s="4"/>
      <c r="E20" s="124" t="s">
        <v>154</v>
      </c>
      <c r="F20" s="121"/>
      <c r="G20" s="4"/>
      <c r="H20" s="28"/>
      <c r="I20" s="28"/>
      <c r="J20" s="28"/>
      <c r="K20" s="28"/>
      <c r="L20" s="28"/>
      <c r="M20" s="28"/>
      <c r="N20" s="28"/>
      <c r="O20" s="28"/>
      <c r="P20" s="28"/>
    </row>
    <row r="21" spans="1:16" s="5" customFormat="1">
      <c r="A21" s="23"/>
      <c r="B21" s="4"/>
      <c r="C21" s="6"/>
      <c r="D21" s="4"/>
      <c r="E21" s="123"/>
      <c r="F21" s="121"/>
      <c r="G21" s="4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5" customFormat="1">
      <c r="A22" s="23" t="s">
        <v>90</v>
      </c>
      <c r="B22" s="4" t="s">
        <v>156</v>
      </c>
      <c r="C22" s="6">
        <f t="shared" ref="C22:C23" si="5">$C$5-349</f>
        <v>45231</v>
      </c>
      <c r="D22" s="4"/>
      <c r="E22" s="124" t="s">
        <v>152</v>
      </c>
      <c r="F22" s="123"/>
      <c r="G22" s="4"/>
      <c r="H22" s="28"/>
      <c r="I22" s="28"/>
      <c r="J22" s="28"/>
      <c r="K22" s="28"/>
      <c r="L22" s="28"/>
      <c r="M22" s="28"/>
      <c r="N22" s="28"/>
      <c r="O22" s="28"/>
      <c r="P22" s="28"/>
    </row>
    <row r="23" spans="1:16" s="5" customFormat="1">
      <c r="A23" s="23" t="s">
        <v>90</v>
      </c>
      <c r="B23" s="4" t="s">
        <v>157</v>
      </c>
      <c r="C23" s="6">
        <f t="shared" si="5"/>
        <v>45231</v>
      </c>
      <c r="D23" s="4"/>
      <c r="E23" s="121"/>
      <c r="F23" s="123"/>
      <c r="G23" s="4"/>
      <c r="H23" s="28"/>
      <c r="I23" s="28"/>
      <c r="J23" s="28"/>
      <c r="K23" s="28"/>
      <c r="L23" s="28"/>
      <c r="M23" s="28"/>
      <c r="N23" s="28"/>
      <c r="O23" s="28"/>
      <c r="P23" s="28"/>
    </row>
    <row r="24" spans="1:16" s="5" customFormat="1">
      <c r="A24" s="23" t="s">
        <v>90</v>
      </c>
      <c r="B24" s="4" t="s">
        <v>158</v>
      </c>
      <c r="C24" s="6">
        <f t="shared" ref="C24:C25" si="6">$C$5-342</f>
        <v>45238</v>
      </c>
      <c r="D24" s="4"/>
      <c r="E24" s="121"/>
      <c r="F24" s="121"/>
      <c r="G24" s="4"/>
      <c r="H24" s="28"/>
      <c r="I24" s="28"/>
      <c r="J24" s="28"/>
      <c r="K24" s="28"/>
      <c r="L24" s="28"/>
      <c r="M24" s="28"/>
      <c r="N24" s="28"/>
      <c r="O24" s="28"/>
      <c r="P24" s="28"/>
    </row>
    <row r="25" spans="1:16" s="5" customFormat="1">
      <c r="A25" s="23" t="s">
        <v>90</v>
      </c>
      <c r="B25" s="4" t="s">
        <v>159</v>
      </c>
      <c r="C25" s="6">
        <f t="shared" si="6"/>
        <v>45238</v>
      </c>
      <c r="D25" s="4"/>
      <c r="E25" s="123"/>
      <c r="F25" s="121"/>
      <c r="G25" s="4"/>
      <c r="H25" s="28"/>
      <c r="I25" s="28"/>
      <c r="J25" s="28"/>
      <c r="K25" s="28"/>
      <c r="L25" s="28"/>
      <c r="M25" s="28"/>
      <c r="N25" s="28"/>
      <c r="O25" s="28"/>
      <c r="P25" s="28"/>
    </row>
    <row r="26" spans="1:16" s="5" customFormat="1">
      <c r="A26" s="23" t="s">
        <v>90</v>
      </c>
      <c r="B26" s="4" t="s">
        <v>160</v>
      </c>
      <c r="C26" s="6">
        <f t="shared" ref="C26" si="7">$C$5-335</f>
        <v>45245</v>
      </c>
      <c r="D26" s="4"/>
      <c r="E26" s="123"/>
      <c r="F26" s="123"/>
      <c r="G26" s="4"/>
      <c r="H26" s="28"/>
      <c r="I26" s="28"/>
      <c r="J26" s="28"/>
      <c r="K26" s="28"/>
      <c r="L26" s="28"/>
      <c r="M26" s="28"/>
      <c r="N26" s="28"/>
      <c r="O26" s="28"/>
      <c r="P26" s="28"/>
    </row>
    <row r="27" spans="1:16" s="5" customFormat="1">
      <c r="A27" s="23"/>
      <c r="B27" s="4"/>
      <c r="C27" s="6"/>
      <c r="D27" s="4"/>
      <c r="E27" s="123"/>
      <c r="F27" s="121"/>
      <c r="G27" s="4"/>
      <c r="H27" s="28"/>
      <c r="I27" s="28"/>
      <c r="J27" s="28"/>
      <c r="K27" s="28"/>
      <c r="L27" s="28"/>
      <c r="M27" s="28"/>
      <c r="N27" s="28"/>
      <c r="O27" s="28"/>
      <c r="P27" s="28"/>
    </row>
    <row r="28" spans="1:16" s="5" customFormat="1">
      <c r="A28" s="23" t="s">
        <v>91</v>
      </c>
      <c r="B28" s="4" t="s">
        <v>161</v>
      </c>
      <c r="C28" s="6">
        <f>$C$5-328</f>
        <v>45252</v>
      </c>
      <c r="D28" s="4"/>
      <c r="E28" s="124" t="s">
        <v>148</v>
      </c>
      <c r="F28" s="124" t="s">
        <v>162</v>
      </c>
      <c r="G28" s="4"/>
      <c r="H28" s="28"/>
      <c r="I28" s="28"/>
      <c r="J28" s="28"/>
      <c r="K28" s="28"/>
      <c r="L28" s="28"/>
      <c r="M28" s="28"/>
      <c r="N28" s="28"/>
      <c r="O28" s="28"/>
      <c r="P28" s="28"/>
    </row>
    <row r="29" spans="1:16" s="5" customFormat="1">
      <c r="A29" s="23" t="s">
        <v>91</v>
      </c>
      <c r="B29" s="4" t="s">
        <v>163</v>
      </c>
      <c r="C29" s="6">
        <f t="shared" ref="C29:C30" si="8">$C$5-323</f>
        <v>45257</v>
      </c>
      <c r="D29" s="4"/>
      <c r="E29" s="124" t="s">
        <v>164</v>
      </c>
      <c r="F29" s="123"/>
      <c r="G29" s="4"/>
      <c r="H29" s="28"/>
      <c r="I29" s="28"/>
      <c r="J29" s="28"/>
      <c r="K29" s="28"/>
      <c r="L29" s="28"/>
      <c r="M29" s="28"/>
      <c r="N29" s="28"/>
      <c r="O29" s="28"/>
      <c r="P29" s="28"/>
    </row>
    <row r="30" spans="1:16" s="5" customFormat="1">
      <c r="A30" s="23" t="s">
        <v>91</v>
      </c>
      <c r="B30" s="4" t="s">
        <v>165</v>
      </c>
      <c r="C30" s="6">
        <f t="shared" si="8"/>
        <v>45257</v>
      </c>
      <c r="D30" s="4"/>
      <c r="E30" s="124" t="s">
        <v>166</v>
      </c>
      <c r="F30" s="124" t="s">
        <v>167</v>
      </c>
      <c r="G30" s="4"/>
      <c r="H30" s="28"/>
      <c r="I30" s="28"/>
      <c r="J30" s="28"/>
      <c r="K30" s="28"/>
      <c r="L30" s="28"/>
      <c r="M30" s="28"/>
      <c r="N30" s="28"/>
      <c r="O30" s="28"/>
      <c r="P30" s="28"/>
    </row>
    <row r="31" spans="1:16" s="5" customFormat="1">
      <c r="A31" s="23" t="s">
        <v>91</v>
      </c>
      <c r="B31" s="4" t="s">
        <v>168</v>
      </c>
      <c r="C31" s="6">
        <f>$C$5-310</f>
        <v>45270</v>
      </c>
      <c r="D31" s="4"/>
      <c r="E31" s="124" t="s">
        <v>164</v>
      </c>
      <c r="F31" s="121"/>
      <c r="G31" s="4"/>
      <c r="H31" s="28"/>
      <c r="I31" s="28"/>
      <c r="J31" s="28"/>
      <c r="K31" s="28"/>
      <c r="L31" s="28"/>
      <c r="M31" s="28"/>
      <c r="N31" s="28"/>
      <c r="O31" s="28"/>
      <c r="P31" s="28"/>
    </row>
    <row r="32" spans="1:16" s="5" customFormat="1">
      <c r="A32" s="23"/>
      <c r="B32" s="4"/>
      <c r="C32" s="6"/>
      <c r="D32" s="4"/>
      <c r="E32" s="123"/>
      <c r="F32" s="123"/>
      <c r="G32" s="4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5" customFormat="1">
      <c r="A33" s="23" t="s">
        <v>92</v>
      </c>
      <c r="B33" s="4" t="s">
        <v>169</v>
      </c>
      <c r="C33" s="6">
        <f>$C$5-300</f>
        <v>45280</v>
      </c>
      <c r="D33" s="4"/>
      <c r="E33" s="124" t="s">
        <v>48</v>
      </c>
      <c r="F33" s="123"/>
      <c r="G33" s="4"/>
      <c r="H33" s="28"/>
      <c r="I33" s="28"/>
      <c r="J33" s="28"/>
      <c r="K33" s="28"/>
      <c r="L33" s="28"/>
      <c r="M33" s="28"/>
      <c r="N33" s="28"/>
      <c r="O33" s="28"/>
      <c r="P33" s="28"/>
    </row>
    <row r="34" spans="1:16" s="5" customFormat="1">
      <c r="A34" s="23" t="s">
        <v>92</v>
      </c>
      <c r="B34" s="4" t="s">
        <v>170</v>
      </c>
      <c r="C34" s="6">
        <f>$C$5-299</f>
        <v>45281</v>
      </c>
      <c r="D34" s="4"/>
      <c r="E34" s="124" t="s">
        <v>171</v>
      </c>
      <c r="F34" s="121"/>
      <c r="G34" s="4"/>
      <c r="H34" s="28"/>
      <c r="I34" s="28"/>
      <c r="J34" s="28"/>
      <c r="K34" s="28"/>
      <c r="L34" s="28"/>
      <c r="M34" s="28"/>
      <c r="N34" s="28"/>
      <c r="O34" s="28"/>
      <c r="P34" s="28"/>
    </row>
    <row r="35" spans="1:16" s="5" customFormat="1">
      <c r="A35" s="23" t="s">
        <v>92</v>
      </c>
      <c r="B35" s="4" t="s">
        <v>172</v>
      </c>
      <c r="C35" s="6">
        <f t="shared" ref="C35:C37" si="9">$C$5-293</f>
        <v>45287</v>
      </c>
      <c r="D35" s="4"/>
      <c r="E35" s="124" t="s">
        <v>173</v>
      </c>
      <c r="F35" s="121"/>
      <c r="G35" s="4"/>
      <c r="H35" s="28"/>
      <c r="I35" s="28"/>
      <c r="J35" s="28"/>
      <c r="K35" s="28"/>
      <c r="L35" s="28"/>
      <c r="M35" s="28"/>
      <c r="N35" s="28"/>
      <c r="O35" s="28"/>
      <c r="P35" s="28"/>
    </row>
    <row r="36" spans="1:16" s="5" customFormat="1">
      <c r="A36" s="23" t="s">
        <v>92</v>
      </c>
      <c r="B36" s="4" t="s">
        <v>174</v>
      </c>
      <c r="C36" s="6">
        <f t="shared" si="9"/>
        <v>45287</v>
      </c>
      <c r="D36" s="4"/>
      <c r="E36" s="121"/>
      <c r="F36" s="123"/>
      <c r="G36" s="4"/>
      <c r="H36" s="28"/>
      <c r="I36" s="28"/>
      <c r="J36" s="28"/>
      <c r="K36" s="28"/>
      <c r="L36" s="28"/>
      <c r="M36" s="28"/>
      <c r="N36" s="28"/>
      <c r="O36" s="28"/>
      <c r="P36" s="28"/>
    </row>
    <row r="37" spans="1:16" s="5" customFormat="1">
      <c r="A37" s="23" t="s">
        <v>92</v>
      </c>
      <c r="B37" s="4" t="s">
        <v>175</v>
      </c>
      <c r="C37" s="6">
        <f t="shared" si="9"/>
        <v>45287</v>
      </c>
      <c r="D37" s="4"/>
      <c r="E37" s="124" t="s">
        <v>48</v>
      </c>
      <c r="F37" s="123"/>
      <c r="G37" s="4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5" customFormat="1">
      <c r="A38" s="23" t="s">
        <v>92</v>
      </c>
      <c r="B38" s="4" t="s">
        <v>176</v>
      </c>
      <c r="C38" s="6">
        <f t="shared" ref="C38:C39" si="10">$C$5-286</f>
        <v>45294</v>
      </c>
      <c r="D38" s="4"/>
      <c r="E38" s="124" t="s">
        <v>173</v>
      </c>
      <c r="F38" s="123"/>
      <c r="G38" s="4"/>
      <c r="H38" s="28"/>
      <c r="I38" s="28"/>
      <c r="J38" s="28"/>
      <c r="K38" s="28"/>
      <c r="L38" s="28"/>
      <c r="M38" s="28"/>
      <c r="N38" s="28"/>
      <c r="O38" s="28"/>
      <c r="P38" s="28"/>
    </row>
    <row r="39" spans="1:16" s="5" customFormat="1">
      <c r="A39" s="23" t="s">
        <v>92</v>
      </c>
      <c r="B39" s="4" t="s">
        <v>177</v>
      </c>
      <c r="C39" s="6">
        <f t="shared" si="10"/>
        <v>45294</v>
      </c>
      <c r="D39" s="4"/>
      <c r="E39" s="123"/>
      <c r="F39" s="121"/>
      <c r="G39" s="4"/>
      <c r="H39" s="28"/>
      <c r="I39" s="28"/>
      <c r="J39" s="28"/>
      <c r="K39" s="28"/>
      <c r="L39" s="28"/>
      <c r="M39" s="28"/>
      <c r="N39" s="28"/>
      <c r="O39" s="28"/>
      <c r="P39" s="28"/>
    </row>
    <row r="40" spans="1:16" s="5" customFormat="1">
      <c r="A40" s="23" t="s">
        <v>92</v>
      </c>
      <c r="B40" s="4" t="s">
        <v>178</v>
      </c>
      <c r="C40" s="6">
        <f t="shared" ref="C40:C42" si="11">$C$5-280</f>
        <v>45300</v>
      </c>
      <c r="D40" s="4"/>
      <c r="E40" s="124" t="s">
        <v>164</v>
      </c>
      <c r="F40" s="123"/>
      <c r="G40" s="4"/>
      <c r="H40" s="28"/>
      <c r="I40" s="28"/>
      <c r="J40" s="28"/>
      <c r="K40" s="28"/>
      <c r="L40" s="28"/>
      <c r="M40" s="28"/>
      <c r="N40" s="28"/>
      <c r="O40" s="28"/>
      <c r="P40" s="28"/>
    </row>
    <row r="41" spans="1:16" s="5" customFormat="1">
      <c r="A41" s="23" t="s">
        <v>92</v>
      </c>
      <c r="B41" s="4" t="s">
        <v>186</v>
      </c>
      <c r="C41" s="6">
        <f t="shared" si="11"/>
        <v>45300</v>
      </c>
      <c r="D41" s="4"/>
      <c r="E41" s="124" t="s">
        <v>187</v>
      </c>
      <c r="F41" s="121"/>
      <c r="G41" s="4"/>
      <c r="H41" s="28"/>
      <c r="I41" s="28"/>
      <c r="J41" s="28"/>
      <c r="K41" s="28"/>
      <c r="L41" s="28"/>
      <c r="M41" s="28"/>
      <c r="N41" s="28"/>
      <c r="O41" s="28"/>
      <c r="P41" s="28"/>
    </row>
    <row r="42" spans="1:16" s="5" customFormat="1">
      <c r="A42" s="23" t="s">
        <v>92</v>
      </c>
      <c r="B42" s="4" t="s">
        <v>179</v>
      </c>
      <c r="C42" s="6">
        <f t="shared" si="11"/>
        <v>45300</v>
      </c>
      <c r="D42" s="4"/>
      <c r="E42" s="124" t="s">
        <v>166</v>
      </c>
      <c r="F42" s="121"/>
      <c r="G42" s="4"/>
      <c r="H42" s="28"/>
      <c r="I42" s="28"/>
      <c r="J42" s="28"/>
      <c r="K42" s="28"/>
      <c r="L42" s="28"/>
      <c r="M42" s="28"/>
      <c r="N42" s="28"/>
      <c r="O42" s="28"/>
      <c r="P42" s="28"/>
    </row>
    <row r="43" spans="1:16" s="5" customFormat="1">
      <c r="A43" s="23" t="s">
        <v>92</v>
      </c>
      <c r="B43" s="4" t="s">
        <v>180</v>
      </c>
      <c r="C43" s="6">
        <f t="shared" ref="C43" si="12">$C$5-279</f>
        <v>45301</v>
      </c>
      <c r="D43" s="4"/>
      <c r="E43" s="124" t="s">
        <v>48</v>
      </c>
      <c r="F43" s="121"/>
      <c r="G43" s="4"/>
      <c r="H43" s="28"/>
      <c r="I43" s="28"/>
      <c r="J43" s="28"/>
      <c r="K43" s="28"/>
      <c r="L43" s="28"/>
      <c r="M43" s="28"/>
      <c r="N43" s="28"/>
      <c r="O43" s="28"/>
      <c r="P43" s="28"/>
    </row>
    <row r="44" spans="1:16" s="5" customFormat="1">
      <c r="A44" s="23" t="s">
        <v>92</v>
      </c>
      <c r="B44" s="4" t="s">
        <v>181</v>
      </c>
      <c r="C44" s="6">
        <f t="shared" ref="C44" si="13">$C$5-272</f>
        <v>45308</v>
      </c>
      <c r="D44" s="4"/>
      <c r="E44" s="124" t="s">
        <v>173</v>
      </c>
      <c r="F44" s="121"/>
      <c r="G44" s="4"/>
      <c r="H44" s="28"/>
      <c r="I44" s="28"/>
      <c r="J44" s="28"/>
      <c r="K44" s="28"/>
      <c r="L44" s="28"/>
      <c r="M44" s="28"/>
      <c r="N44" s="28"/>
      <c r="O44" s="28"/>
      <c r="P44" s="28"/>
    </row>
    <row r="45" spans="1:16" s="5" customFormat="1">
      <c r="A45" s="23"/>
      <c r="B45" s="4"/>
      <c r="C45" s="6"/>
      <c r="D45" s="4"/>
      <c r="E45" s="123"/>
      <c r="F45" s="121"/>
      <c r="G45" s="4"/>
      <c r="H45" s="28"/>
      <c r="I45" s="28"/>
      <c r="J45" s="28"/>
      <c r="K45" s="28"/>
      <c r="L45" s="28"/>
      <c r="M45" s="28"/>
      <c r="N45" s="28"/>
      <c r="O45" s="28"/>
      <c r="P45" s="28"/>
    </row>
    <row r="46" spans="1:16" s="5" customFormat="1">
      <c r="A46" s="23" t="s">
        <v>93</v>
      </c>
      <c r="B46" s="4" t="s">
        <v>83</v>
      </c>
      <c r="C46" s="6">
        <f>$C$5-271</f>
        <v>45309</v>
      </c>
      <c r="D46" s="4"/>
      <c r="E46" s="124" t="s">
        <v>48</v>
      </c>
      <c r="F46" s="121"/>
      <c r="G46" s="4"/>
      <c r="H46" s="28"/>
      <c r="I46" s="28"/>
      <c r="J46" s="28"/>
      <c r="K46" s="28"/>
      <c r="L46" s="28"/>
      <c r="M46" s="28"/>
      <c r="N46" s="28"/>
      <c r="O46" s="28"/>
      <c r="P46" s="28"/>
    </row>
    <row r="47" spans="1:16" s="5" customFormat="1">
      <c r="A47" s="23" t="s">
        <v>93</v>
      </c>
      <c r="B47" s="4" t="s">
        <v>182</v>
      </c>
      <c r="C47" s="6">
        <f t="shared" ref="C47" si="14">$C$5-267</f>
        <v>45313</v>
      </c>
      <c r="D47" s="4"/>
      <c r="E47" s="124" t="s">
        <v>164</v>
      </c>
      <c r="F47" s="121"/>
      <c r="G47" s="4"/>
      <c r="H47" s="28"/>
      <c r="I47" s="28"/>
      <c r="J47" s="28"/>
      <c r="K47" s="28"/>
      <c r="L47" s="28"/>
      <c r="M47" s="28"/>
      <c r="N47" s="28"/>
      <c r="O47" s="28"/>
      <c r="P47" s="28"/>
    </row>
    <row r="48" spans="1:16" s="5" customFormat="1">
      <c r="A48" s="23" t="s">
        <v>93</v>
      </c>
      <c r="B48" s="4" t="s">
        <v>183</v>
      </c>
      <c r="C48" s="6">
        <f t="shared" ref="C48:C49" si="15">$C$5-245</f>
        <v>45335</v>
      </c>
      <c r="D48" s="4"/>
      <c r="E48" s="124" t="s">
        <v>164</v>
      </c>
      <c r="F48" s="123"/>
      <c r="G48" s="4"/>
      <c r="H48" s="28"/>
      <c r="I48" s="28"/>
      <c r="J48" s="28"/>
      <c r="K48" s="28"/>
      <c r="L48" s="28"/>
      <c r="M48" s="28"/>
      <c r="N48" s="28"/>
      <c r="O48" s="28"/>
      <c r="P48" s="28"/>
    </row>
    <row r="49" spans="1:16" s="5" customFormat="1">
      <c r="A49" s="23" t="s">
        <v>93</v>
      </c>
      <c r="B49" s="4" t="s">
        <v>184</v>
      </c>
      <c r="C49" s="6">
        <f t="shared" si="15"/>
        <v>45335</v>
      </c>
      <c r="D49" s="4"/>
      <c r="E49" s="124" t="s">
        <v>185</v>
      </c>
      <c r="F49" s="121"/>
      <c r="G49" s="4"/>
      <c r="H49" s="28"/>
      <c r="I49" s="28"/>
      <c r="J49" s="28"/>
      <c r="K49" s="28"/>
      <c r="L49" s="28"/>
      <c r="M49" s="28"/>
      <c r="N49" s="28"/>
      <c r="O49" s="28"/>
      <c r="P49" s="28"/>
    </row>
    <row r="50" spans="1:16" s="5" customFormat="1">
      <c r="A50" s="23"/>
      <c r="B50" s="4"/>
      <c r="C50" s="6"/>
      <c r="D50" s="4"/>
      <c r="E50" s="123"/>
      <c r="F50" s="123"/>
      <c r="G50" s="4"/>
      <c r="H50" s="28"/>
      <c r="I50" s="28"/>
      <c r="J50" s="28"/>
      <c r="K50" s="28"/>
      <c r="L50" s="28"/>
      <c r="M50" s="28"/>
      <c r="N50" s="28"/>
      <c r="O50" s="28"/>
      <c r="P50" s="28"/>
    </row>
    <row r="51" spans="1:16" s="5" customFormat="1">
      <c r="A51" s="23" t="s">
        <v>94</v>
      </c>
      <c r="B51" s="4" t="s">
        <v>189</v>
      </c>
      <c r="C51" s="6">
        <f t="shared" ref="C51:C52" si="16">$C$5-238</f>
        <v>45342</v>
      </c>
      <c r="D51" s="4"/>
      <c r="E51" s="124" t="s">
        <v>166</v>
      </c>
      <c r="F51" s="123"/>
      <c r="G51" s="4"/>
      <c r="H51" s="28"/>
      <c r="I51" s="28"/>
      <c r="J51" s="28"/>
      <c r="K51" s="28"/>
      <c r="L51" s="28"/>
      <c r="M51" s="28"/>
      <c r="N51" s="28"/>
      <c r="O51" s="28"/>
      <c r="P51" s="28"/>
    </row>
    <row r="52" spans="1:16" s="5" customFormat="1">
      <c r="A52" s="23" t="s">
        <v>94</v>
      </c>
      <c r="B52" s="4" t="s">
        <v>188</v>
      </c>
      <c r="C52" s="6">
        <f t="shared" si="16"/>
        <v>45342</v>
      </c>
      <c r="D52" s="4"/>
      <c r="E52" s="124" t="s">
        <v>187</v>
      </c>
      <c r="F52" s="123"/>
      <c r="G52" s="4"/>
      <c r="H52" s="28"/>
      <c r="I52" s="28"/>
      <c r="J52" s="28"/>
      <c r="K52" s="28"/>
      <c r="L52" s="28"/>
      <c r="M52" s="28"/>
      <c r="N52" s="28"/>
      <c r="O52" s="28"/>
      <c r="P52" s="28"/>
    </row>
    <row r="53" spans="1:16" s="5" customFormat="1">
      <c r="A53" s="23" t="s">
        <v>94</v>
      </c>
      <c r="B53" s="4" t="s">
        <v>190</v>
      </c>
      <c r="C53" s="6">
        <f t="shared" ref="C53" si="17">$C$5-235</f>
        <v>45345</v>
      </c>
      <c r="D53" s="4"/>
      <c r="E53" s="124" t="s">
        <v>31</v>
      </c>
      <c r="F53" s="123"/>
      <c r="G53" s="4"/>
      <c r="H53" s="28"/>
      <c r="I53" s="28"/>
      <c r="J53" s="28"/>
      <c r="K53" s="28"/>
      <c r="L53" s="28"/>
      <c r="M53" s="28"/>
      <c r="N53" s="28"/>
      <c r="O53" s="28"/>
      <c r="P53" s="28"/>
    </row>
    <row r="54" spans="1:16" s="5" customFormat="1">
      <c r="A54" s="23" t="s">
        <v>94</v>
      </c>
      <c r="B54" s="4" t="s">
        <v>191</v>
      </c>
      <c r="C54" s="6">
        <f t="shared" ref="C54:C55" si="18">$C$5-231</f>
        <v>45349</v>
      </c>
      <c r="D54" s="4"/>
      <c r="E54" s="124" t="s">
        <v>262</v>
      </c>
      <c r="F54" s="124" t="s">
        <v>268</v>
      </c>
      <c r="G54" s="4"/>
      <c r="H54" s="28"/>
      <c r="I54" s="28"/>
      <c r="J54" s="28"/>
      <c r="K54" s="28"/>
      <c r="L54" s="28"/>
      <c r="M54" s="28"/>
      <c r="N54" s="28"/>
      <c r="O54" s="28"/>
      <c r="P54" s="28"/>
    </row>
    <row r="55" spans="1:16" s="5" customFormat="1">
      <c r="A55" s="23" t="s">
        <v>94</v>
      </c>
      <c r="B55" s="4" t="s">
        <v>192</v>
      </c>
      <c r="C55" s="6">
        <f t="shared" si="18"/>
        <v>45349</v>
      </c>
      <c r="D55" s="4"/>
      <c r="E55" s="124" t="s">
        <v>185</v>
      </c>
      <c r="F55" s="123"/>
      <c r="G55" s="4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5" customFormat="1">
      <c r="A56" s="23" t="s">
        <v>94</v>
      </c>
      <c r="B56" s="4" t="s">
        <v>193</v>
      </c>
      <c r="C56" s="6">
        <f>$C$5-228</f>
        <v>45352</v>
      </c>
      <c r="D56" s="4"/>
      <c r="E56" s="124" t="s">
        <v>185</v>
      </c>
      <c r="F56" s="123"/>
      <c r="G56" s="4"/>
      <c r="H56" s="28"/>
      <c r="I56" s="28"/>
      <c r="J56" s="28"/>
      <c r="K56" s="28"/>
      <c r="L56" s="28"/>
      <c r="M56" s="28"/>
      <c r="N56" s="28"/>
      <c r="O56" s="28"/>
      <c r="P56" s="28"/>
    </row>
    <row r="57" spans="1:16" s="5" customFormat="1">
      <c r="A57" s="23" t="s">
        <v>94</v>
      </c>
      <c r="B57" s="4" t="s">
        <v>194</v>
      </c>
      <c r="C57" s="6">
        <f t="shared" ref="C57:C59" si="19">$C$5-224</f>
        <v>45356</v>
      </c>
      <c r="D57" s="4"/>
      <c r="E57" s="124" t="s">
        <v>31</v>
      </c>
      <c r="F57" s="121"/>
      <c r="G57" s="4"/>
      <c r="H57" s="28"/>
      <c r="I57" s="28"/>
      <c r="J57" s="28"/>
      <c r="K57" s="28"/>
      <c r="L57" s="28"/>
      <c r="M57" s="28"/>
      <c r="N57" s="28"/>
      <c r="O57" s="28"/>
      <c r="P57" s="28"/>
    </row>
    <row r="58" spans="1:16" s="5" customFormat="1">
      <c r="A58" s="23" t="s">
        <v>94</v>
      </c>
      <c r="B58" s="4" t="s">
        <v>195</v>
      </c>
      <c r="C58" s="6">
        <f t="shared" si="19"/>
        <v>45356</v>
      </c>
      <c r="D58" s="4"/>
      <c r="E58" s="124" t="s">
        <v>154</v>
      </c>
      <c r="F58" s="123"/>
      <c r="G58" s="4"/>
      <c r="H58" s="28"/>
      <c r="I58" s="28"/>
      <c r="J58" s="28"/>
      <c r="K58" s="28"/>
      <c r="L58" s="28"/>
      <c r="M58" s="28"/>
      <c r="N58" s="28"/>
      <c r="O58" s="28"/>
      <c r="P58" s="28"/>
    </row>
    <row r="59" spans="1:16" s="5" customFormat="1">
      <c r="A59" s="23" t="s">
        <v>94</v>
      </c>
      <c r="B59" s="4" t="s">
        <v>196</v>
      </c>
      <c r="C59" s="6">
        <f t="shared" si="19"/>
        <v>45356</v>
      </c>
      <c r="D59" s="4"/>
      <c r="E59" s="124" t="s">
        <v>262</v>
      </c>
      <c r="F59" s="121"/>
      <c r="G59" s="4"/>
      <c r="H59" s="28"/>
      <c r="I59" s="28"/>
      <c r="J59" s="28"/>
      <c r="K59" s="28"/>
      <c r="L59" s="28"/>
      <c r="M59" s="28"/>
      <c r="N59" s="28"/>
      <c r="O59" s="28"/>
      <c r="P59" s="28"/>
    </row>
    <row r="60" spans="1:16" s="5" customFormat="1">
      <c r="A60" s="23" t="s">
        <v>94</v>
      </c>
      <c r="B60" s="4" t="s">
        <v>197</v>
      </c>
      <c r="C60" s="6">
        <f>$C$5-217</f>
        <v>45363</v>
      </c>
      <c r="D60" s="4"/>
      <c r="E60" s="124" t="s">
        <v>185</v>
      </c>
      <c r="F60" s="121"/>
      <c r="G60" s="4"/>
      <c r="H60" s="28"/>
      <c r="I60" s="28"/>
      <c r="J60" s="28"/>
      <c r="K60" s="28"/>
      <c r="L60" s="28"/>
      <c r="M60" s="28"/>
      <c r="N60" s="28"/>
      <c r="O60" s="28"/>
      <c r="P60" s="28"/>
    </row>
    <row r="61" spans="1:16" s="5" customFormat="1">
      <c r="A61" s="23" t="s">
        <v>94</v>
      </c>
      <c r="B61" s="4" t="s">
        <v>198</v>
      </c>
      <c r="C61" s="6">
        <f t="shared" ref="C61" si="20">$C$5-215</f>
        <v>45365</v>
      </c>
      <c r="D61" s="4"/>
      <c r="E61" s="124" t="s">
        <v>185</v>
      </c>
      <c r="F61" s="121"/>
      <c r="G61" s="4"/>
      <c r="H61" s="28"/>
      <c r="I61" s="28"/>
      <c r="J61" s="28"/>
      <c r="K61" s="28"/>
      <c r="L61" s="28"/>
      <c r="M61" s="28"/>
      <c r="N61" s="28"/>
      <c r="O61" s="28"/>
      <c r="P61" s="28"/>
    </row>
    <row r="62" spans="1:16" s="5" customFormat="1">
      <c r="A62" s="23" t="s">
        <v>94</v>
      </c>
      <c r="B62" s="4" t="s">
        <v>199</v>
      </c>
      <c r="C62" s="6">
        <f t="shared" ref="C62:C63" si="21">$C$5-214</f>
        <v>45366</v>
      </c>
      <c r="D62" s="4"/>
      <c r="E62" s="124" t="s">
        <v>185</v>
      </c>
      <c r="F62" s="123"/>
      <c r="G62" s="4"/>
      <c r="H62" s="28"/>
      <c r="I62" s="28"/>
      <c r="J62" s="28"/>
      <c r="K62" s="28"/>
      <c r="L62" s="28"/>
      <c r="M62" s="28"/>
      <c r="N62" s="28"/>
      <c r="O62" s="28"/>
      <c r="P62" s="28"/>
    </row>
    <row r="63" spans="1:16" s="5" customFormat="1">
      <c r="A63" s="23" t="s">
        <v>94</v>
      </c>
      <c r="B63" s="4" t="s">
        <v>200</v>
      </c>
      <c r="C63" s="6">
        <f t="shared" si="21"/>
        <v>45366</v>
      </c>
      <c r="D63" s="4"/>
      <c r="E63" s="124" t="s">
        <v>49</v>
      </c>
      <c r="F63" s="123"/>
      <c r="G63" s="4"/>
      <c r="H63" s="28"/>
      <c r="I63" s="28"/>
      <c r="J63" s="28"/>
      <c r="K63" s="28"/>
      <c r="L63" s="28"/>
      <c r="M63" s="28"/>
      <c r="N63" s="28"/>
      <c r="O63" s="28"/>
      <c r="P63" s="28"/>
    </row>
    <row r="64" spans="1:16" s="5" customFormat="1">
      <c r="A64" s="23" t="s">
        <v>94</v>
      </c>
      <c r="B64" s="4" t="s">
        <v>201</v>
      </c>
      <c r="C64" s="6">
        <f t="shared" ref="C64:C65" si="22">$C$5-213</f>
        <v>45367</v>
      </c>
      <c r="D64" s="4"/>
      <c r="E64" s="124" t="s">
        <v>31</v>
      </c>
      <c r="F64" s="121"/>
      <c r="G64" s="4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5" customFormat="1">
      <c r="A65" s="23" t="s">
        <v>94</v>
      </c>
      <c r="B65" s="4" t="s">
        <v>202</v>
      </c>
      <c r="C65" s="6">
        <f t="shared" si="22"/>
        <v>45367</v>
      </c>
      <c r="D65" s="4"/>
      <c r="E65" s="121"/>
      <c r="F65" s="124" t="s">
        <v>4</v>
      </c>
      <c r="G65" s="4"/>
      <c r="H65" s="28"/>
      <c r="I65" s="28"/>
      <c r="J65" s="28"/>
      <c r="K65" s="28"/>
      <c r="L65" s="28"/>
      <c r="M65" s="28"/>
      <c r="N65" s="28"/>
      <c r="O65" s="28"/>
      <c r="P65" s="28"/>
    </row>
    <row r="66" spans="1:16" s="5" customFormat="1">
      <c r="A66" s="23"/>
      <c r="B66" s="4"/>
      <c r="C66" s="6"/>
      <c r="D66" s="4"/>
      <c r="E66" s="123"/>
      <c r="F66" s="123"/>
      <c r="G66" s="4"/>
      <c r="H66" s="28"/>
      <c r="I66" s="28"/>
      <c r="J66" s="28"/>
      <c r="K66" s="28"/>
      <c r="L66" s="28"/>
      <c r="M66" s="28"/>
      <c r="N66" s="28"/>
      <c r="O66" s="28"/>
      <c r="P66" s="28"/>
    </row>
    <row r="67" spans="1:16" s="5" customFormat="1">
      <c r="A67" s="23" t="s">
        <v>95</v>
      </c>
      <c r="B67" s="4" t="s">
        <v>203</v>
      </c>
      <c r="C67" s="6">
        <f t="shared" ref="C67:C69" si="23">$C$5-210</f>
        <v>45370</v>
      </c>
      <c r="D67" s="4"/>
      <c r="E67" s="124" t="s">
        <v>262</v>
      </c>
      <c r="F67" s="123"/>
      <c r="G67" s="4"/>
      <c r="H67" s="28"/>
      <c r="I67" s="28"/>
      <c r="J67" s="28"/>
      <c r="K67" s="28"/>
      <c r="L67" s="28"/>
      <c r="M67" s="28"/>
      <c r="N67" s="28"/>
      <c r="O67" s="28"/>
      <c r="P67" s="28"/>
    </row>
    <row r="68" spans="1:16" s="5" customFormat="1">
      <c r="A68" s="23" t="s">
        <v>95</v>
      </c>
      <c r="B68" s="4" t="s">
        <v>204</v>
      </c>
      <c r="C68" s="6">
        <f t="shared" si="23"/>
        <v>45370</v>
      </c>
      <c r="D68" s="4"/>
      <c r="E68" s="124" t="s">
        <v>154</v>
      </c>
      <c r="F68" s="123"/>
      <c r="G68" s="4"/>
      <c r="H68" s="28"/>
      <c r="I68" s="28"/>
      <c r="J68" s="28"/>
      <c r="K68" s="28"/>
      <c r="L68" s="28"/>
      <c r="M68" s="28"/>
      <c r="N68" s="28"/>
      <c r="O68" s="28"/>
      <c r="P68" s="28"/>
    </row>
    <row r="69" spans="1:16" s="5" customFormat="1">
      <c r="A69" s="23" t="s">
        <v>95</v>
      </c>
      <c r="B69" s="4" t="s">
        <v>205</v>
      </c>
      <c r="C69" s="6">
        <f t="shared" si="23"/>
        <v>45370</v>
      </c>
      <c r="D69" s="4"/>
      <c r="E69" s="124" t="s">
        <v>49</v>
      </c>
      <c r="F69" s="123"/>
      <c r="G69" s="4"/>
      <c r="H69" s="28"/>
      <c r="I69" s="28"/>
      <c r="J69" s="28"/>
      <c r="K69" s="28"/>
      <c r="L69" s="28"/>
      <c r="M69" s="28"/>
      <c r="N69" s="28"/>
      <c r="O69" s="28"/>
      <c r="P69" s="28"/>
    </row>
    <row r="70" spans="1:16" s="5" customFormat="1">
      <c r="A70" s="23" t="s">
        <v>95</v>
      </c>
      <c r="B70" s="4" t="s">
        <v>206</v>
      </c>
      <c r="C70" s="6">
        <f t="shared" ref="C70:C71" si="24">$C$5-203</f>
        <v>45377</v>
      </c>
      <c r="D70" s="4"/>
      <c r="E70" s="123"/>
      <c r="F70" s="123"/>
      <c r="G70" s="4"/>
      <c r="H70" s="28"/>
      <c r="I70" s="28"/>
      <c r="J70" s="28"/>
      <c r="K70" s="28"/>
      <c r="L70" s="28"/>
      <c r="M70" s="28"/>
      <c r="N70" s="28"/>
      <c r="O70" s="28"/>
      <c r="P70" s="28"/>
    </row>
    <row r="71" spans="1:16" s="5" customFormat="1">
      <c r="A71" s="23" t="s">
        <v>95</v>
      </c>
      <c r="B71" s="4" t="s">
        <v>207</v>
      </c>
      <c r="C71" s="6">
        <f t="shared" si="24"/>
        <v>45377</v>
      </c>
      <c r="D71" s="4"/>
      <c r="E71" s="124" t="s">
        <v>31</v>
      </c>
      <c r="F71" s="123"/>
      <c r="G71" s="4"/>
      <c r="H71" s="28"/>
      <c r="I71" s="28"/>
      <c r="J71" s="28"/>
      <c r="K71" s="28"/>
      <c r="L71" s="28"/>
      <c r="M71" s="28"/>
      <c r="N71" s="28"/>
      <c r="O71" s="28"/>
      <c r="P71" s="28"/>
    </row>
    <row r="72" spans="1:16" s="5" customFormat="1">
      <c r="A72" s="23" t="s">
        <v>95</v>
      </c>
      <c r="B72" s="4" t="s">
        <v>208</v>
      </c>
      <c r="C72" s="6">
        <f t="shared" ref="C72:C73" si="25">$C$5-196</f>
        <v>45384</v>
      </c>
      <c r="D72" s="4"/>
      <c r="E72" s="124" t="s">
        <v>49</v>
      </c>
      <c r="F72" s="121"/>
      <c r="G72" s="4"/>
      <c r="H72" s="28"/>
      <c r="I72" s="28"/>
      <c r="J72" s="28"/>
      <c r="K72" s="28"/>
      <c r="L72" s="28"/>
      <c r="M72" s="28"/>
      <c r="N72" s="28"/>
      <c r="O72" s="28"/>
      <c r="P72" s="28"/>
    </row>
    <row r="73" spans="1:16" s="5" customFormat="1">
      <c r="A73" s="23" t="s">
        <v>95</v>
      </c>
      <c r="B73" s="4" t="s">
        <v>209</v>
      </c>
      <c r="C73" s="6">
        <f t="shared" si="25"/>
        <v>45384</v>
      </c>
      <c r="D73" s="4"/>
      <c r="E73" s="123"/>
      <c r="F73" s="121"/>
      <c r="G73" s="4"/>
      <c r="H73" s="28"/>
      <c r="I73" s="28"/>
      <c r="J73" s="28"/>
      <c r="K73" s="28"/>
      <c r="L73" s="28"/>
      <c r="M73" s="28"/>
      <c r="N73" s="28"/>
      <c r="O73" s="28"/>
      <c r="P73" s="28"/>
    </row>
    <row r="74" spans="1:16" s="5" customFormat="1">
      <c r="A74" s="23" t="s">
        <v>95</v>
      </c>
      <c r="B74" s="4" t="s">
        <v>210</v>
      </c>
      <c r="C74" s="6">
        <f>$C$5-182</f>
        <v>45398</v>
      </c>
      <c r="D74" s="4"/>
      <c r="E74" s="123"/>
      <c r="F74" s="123"/>
      <c r="G74" s="4"/>
      <c r="H74" s="28"/>
      <c r="I74" s="28"/>
      <c r="J74" s="28"/>
      <c r="K74" s="28"/>
      <c r="L74" s="28"/>
      <c r="M74" s="28"/>
      <c r="N74" s="28"/>
      <c r="O74" s="28"/>
      <c r="P74" s="28"/>
    </row>
    <row r="75" spans="1:16" s="5" customFormat="1">
      <c r="A75" s="23"/>
      <c r="B75" s="4"/>
      <c r="C75" s="6"/>
      <c r="D75" s="4"/>
      <c r="E75" s="123"/>
      <c r="F75" s="121"/>
      <c r="G75" s="4"/>
      <c r="H75" s="28"/>
      <c r="I75" s="28"/>
      <c r="J75" s="28"/>
      <c r="K75" s="28"/>
      <c r="L75" s="28"/>
      <c r="M75" s="28"/>
      <c r="N75" s="28"/>
      <c r="O75" s="28"/>
      <c r="P75" s="28"/>
    </row>
    <row r="76" spans="1:16" s="5" customFormat="1">
      <c r="A76" s="23" t="s">
        <v>96</v>
      </c>
      <c r="B76" s="4" t="s">
        <v>211</v>
      </c>
      <c r="C76" s="6">
        <f t="shared" ref="C76" si="26">$C$5-175</f>
        <v>45405</v>
      </c>
      <c r="D76" s="4"/>
      <c r="E76" s="124" t="s">
        <v>263</v>
      </c>
      <c r="F76" s="121"/>
      <c r="G76" s="4"/>
      <c r="H76" s="28"/>
      <c r="I76" s="28"/>
      <c r="J76" s="28"/>
      <c r="K76" s="28"/>
      <c r="L76" s="28"/>
      <c r="M76" s="28"/>
      <c r="N76" s="28"/>
      <c r="O76" s="28"/>
      <c r="P76" s="28"/>
    </row>
    <row r="77" spans="1:16" s="5" customFormat="1">
      <c r="A77" s="23" t="s">
        <v>96</v>
      </c>
      <c r="B77" s="4" t="s">
        <v>212</v>
      </c>
      <c r="C77" s="6">
        <f t="shared" ref="C77" si="27">$C$5-161</f>
        <v>45419</v>
      </c>
      <c r="D77" s="4"/>
      <c r="E77" s="121"/>
      <c r="F77" s="121"/>
      <c r="G77" s="4"/>
      <c r="H77" s="28"/>
      <c r="I77" s="28"/>
      <c r="J77" s="28"/>
      <c r="K77" s="28"/>
      <c r="L77" s="28"/>
      <c r="M77" s="28"/>
      <c r="N77" s="28"/>
      <c r="O77" s="28"/>
      <c r="P77" s="28"/>
    </row>
    <row r="78" spans="1:16" s="5" customFormat="1">
      <c r="A78" s="23" t="s">
        <v>96</v>
      </c>
      <c r="B78" s="4" t="s">
        <v>213</v>
      </c>
      <c r="C78" s="6">
        <f t="shared" ref="C78:C79" si="28">$C$5-154</f>
        <v>45426</v>
      </c>
      <c r="D78" s="4"/>
      <c r="E78" s="124" t="s">
        <v>264</v>
      </c>
      <c r="F78" s="121"/>
      <c r="G78" s="4"/>
      <c r="H78" s="28"/>
      <c r="I78" s="28"/>
      <c r="J78" s="28"/>
      <c r="K78" s="28"/>
      <c r="L78" s="28"/>
      <c r="M78" s="28"/>
      <c r="N78" s="28"/>
      <c r="O78" s="28"/>
      <c r="P78" s="28"/>
    </row>
    <row r="79" spans="1:16" s="5" customFormat="1">
      <c r="A79" s="23" t="s">
        <v>96</v>
      </c>
      <c r="B79" s="4" t="s">
        <v>214</v>
      </c>
      <c r="C79" s="6">
        <f t="shared" si="28"/>
        <v>45426</v>
      </c>
      <c r="D79" s="4"/>
      <c r="E79" s="121"/>
      <c r="F79" s="123"/>
      <c r="G79" s="4"/>
      <c r="H79" s="28"/>
      <c r="I79" s="28"/>
      <c r="J79" s="28"/>
      <c r="K79" s="28"/>
      <c r="L79" s="28"/>
      <c r="M79" s="28"/>
      <c r="N79" s="28"/>
      <c r="O79" s="28"/>
      <c r="P79" s="28"/>
    </row>
    <row r="80" spans="1:16" s="5" customFormat="1">
      <c r="A80" s="23" t="s">
        <v>96</v>
      </c>
      <c r="B80" s="4" t="s">
        <v>215</v>
      </c>
      <c r="C80" s="6">
        <f>$C$5-152</f>
        <v>45428</v>
      </c>
      <c r="D80" s="4"/>
      <c r="E80" s="124" t="s">
        <v>267</v>
      </c>
      <c r="F80" s="121"/>
      <c r="G80" s="4"/>
      <c r="H80" s="28"/>
      <c r="I80" s="28"/>
      <c r="J80" s="28"/>
      <c r="K80" s="28"/>
      <c r="L80" s="28"/>
      <c r="M80" s="28"/>
      <c r="N80" s="28"/>
      <c r="O80" s="28"/>
      <c r="P80" s="28"/>
    </row>
    <row r="81" spans="1:16" s="5" customFormat="1">
      <c r="A81" s="23"/>
      <c r="B81" s="4"/>
      <c r="C81" s="6"/>
      <c r="D81" s="4"/>
      <c r="E81" s="121"/>
      <c r="F81" s="121"/>
      <c r="G81" s="4"/>
      <c r="H81" s="28"/>
      <c r="I81" s="28"/>
      <c r="J81" s="28"/>
      <c r="K81" s="28"/>
      <c r="L81" s="28"/>
      <c r="M81" s="28"/>
      <c r="N81" s="28"/>
      <c r="O81" s="28"/>
      <c r="P81" s="28"/>
    </row>
    <row r="82" spans="1:16" s="5" customFormat="1">
      <c r="A82" s="23" t="s">
        <v>97</v>
      </c>
      <c r="B82" s="4" t="s">
        <v>216</v>
      </c>
      <c r="C82" s="6">
        <f t="shared" ref="C82" si="29">$C$5-147</f>
        <v>45433</v>
      </c>
      <c r="D82" s="4"/>
      <c r="E82" s="124" t="s">
        <v>55</v>
      </c>
      <c r="F82" s="121"/>
      <c r="G82" s="4"/>
      <c r="H82" s="28"/>
      <c r="I82" s="28"/>
      <c r="J82" s="28"/>
      <c r="K82" s="28"/>
      <c r="L82" s="28"/>
      <c r="M82" s="28"/>
      <c r="N82" s="28"/>
      <c r="O82" s="28"/>
      <c r="P82" s="28"/>
    </row>
    <row r="83" spans="1:16" s="5" customFormat="1">
      <c r="A83" s="23" t="s">
        <v>97</v>
      </c>
      <c r="B83" s="4" t="s">
        <v>217</v>
      </c>
      <c r="C83" s="6">
        <f t="shared" ref="C83:C84" si="30">$C$5-140</f>
        <v>45440</v>
      </c>
      <c r="D83" s="4"/>
      <c r="E83" s="124" t="s">
        <v>264</v>
      </c>
      <c r="F83" s="121"/>
      <c r="G83" s="4"/>
      <c r="H83" s="28"/>
      <c r="I83" s="28"/>
      <c r="J83" s="28"/>
      <c r="K83" s="28"/>
      <c r="L83" s="28"/>
      <c r="M83" s="28"/>
      <c r="N83" s="28"/>
      <c r="O83" s="28"/>
      <c r="P83" s="28"/>
    </row>
    <row r="84" spans="1:16" s="5" customFormat="1">
      <c r="A84" s="23" t="s">
        <v>97</v>
      </c>
      <c r="B84" s="4" t="s">
        <v>218</v>
      </c>
      <c r="C84" s="6">
        <f t="shared" si="30"/>
        <v>45440</v>
      </c>
      <c r="D84" s="4"/>
      <c r="E84" s="124" t="s">
        <v>154</v>
      </c>
      <c r="F84" s="121"/>
      <c r="G84" s="4"/>
      <c r="H84" s="28"/>
      <c r="I84" s="28"/>
      <c r="J84" s="28"/>
      <c r="K84" s="28"/>
      <c r="L84" s="28"/>
      <c r="M84" s="28"/>
      <c r="N84" s="28"/>
      <c r="O84" s="28"/>
      <c r="P84" s="28"/>
    </row>
    <row r="85" spans="1:16" s="5" customFormat="1">
      <c r="A85" s="23" t="s">
        <v>97</v>
      </c>
      <c r="B85" s="4" t="s">
        <v>219</v>
      </c>
      <c r="C85" s="6">
        <f t="shared" ref="C85" si="31">$C$5-129</f>
        <v>45451</v>
      </c>
      <c r="D85" s="4"/>
      <c r="E85" s="123"/>
      <c r="F85" s="123"/>
      <c r="G85" s="4"/>
      <c r="H85" s="28"/>
      <c r="I85" s="28"/>
      <c r="J85" s="28"/>
      <c r="K85" s="28"/>
      <c r="L85" s="28"/>
      <c r="M85" s="28"/>
      <c r="N85" s="28"/>
      <c r="O85" s="28"/>
      <c r="P85" s="28"/>
    </row>
    <row r="86" spans="1:16" s="5" customFormat="1">
      <c r="A86" s="23" t="s">
        <v>97</v>
      </c>
      <c r="B86" s="4" t="s">
        <v>220</v>
      </c>
      <c r="C86" s="6">
        <f>$C$5-123</f>
        <v>45457</v>
      </c>
      <c r="D86" s="4"/>
      <c r="E86" s="124" t="s">
        <v>266</v>
      </c>
      <c r="F86" s="121"/>
      <c r="G86" s="4"/>
      <c r="H86" s="28"/>
      <c r="I86" s="28"/>
      <c r="J86" s="28"/>
      <c r="K86" s="28"/>
      <c r="L86" s="28"/>
      <c r="M86" s="28"/>
      <c r="N86" s="28"/>
      <c r="O86" s="28"/>
      <c r="P86" s="28"/>
    </row>
    <row r="87" spans="1:16" s="5" customFormat="1">
      <c r="A87" s="23"/>
      <c r="B87" s="4"/>
      <c r="C87" s="6"/>
      <c r="D87" s="4"/>
      <c r="E87" s="121"/>
      <c r="F87" s="121"/>
      <c r="G87" s="4"/>
      <c r="H87" s="28"/>
      <c r="I87" s="28"/>
      <c r="J87" s="28"/>
      <c r="K87" s="28"/>
      <c r="L87" s="28"/>
      <c r="M87" s="28"/>
      <c r="N87" s="28"/>
      <c r="O87" s="28"/>
      <c r="P87" s="28"/>
    </row>
    <row r="88" spans="1:16" s="5" customFormat="1">
      <c r="A88" s="23" t="s">
        <v>98</v>
      </c>
      <c r="B88" s="4" t="s">
        <v>221</v>
      </c>
      <c r="C88" s="6">
        <f>$C$5-115</f>
        <v>45465</v>
      </c>
      <c r="D88" s="4"/>
      <c r="E88" s="124" t="s">
        <v>164</v>
      </c>
      <c r="F88" s="121"/>
      <c r="G88" s="4"/>
      <c r="H88" s="28"/>
      <c r="I88" s="28"/>
      <c r="J88" s="28"/>
      <c r="K88" s="28"/>
      <c r="L88" s="28"/>
      <c r="M88" s="28"/>
      <c r="N88" s="28"/>
      <c r="O88" s="28"/>
      <c r="P88" s="28"/>
    </row>
    <row r="89" spans="1:16" s="5" customFormat="1">
      <c r="A89" s="23" t="s">
        <v>98</v>
      </c>
      <c r="B89" s="4" t="s">
        <v>222</v>
      </c>
      <c r="C89" s="6">
        <f>$C$5-102</f>
        <v>45478</v>
      </c>
      <c r="D89" s="4"/>
      <c r="E89" s="124" t="s">
        <v>266</v>
      </c>
      <c r="F89" s="123"/>
      <c r="G89" s="4"/>
      <c r="H89" s="28"/>
      <c r="I89" s="28"/>
      <c r="J89" s="28"/>
      <c r="K89" s="28"/>
      <c r="L89" s="28"/>
      <c r="M89" s="28"/>
      <c r="N89" s="28"/>
      <c r="O89" s="28"/>
      <c r="P89" s="28"/>
    </row>
    <row r="90" spans="1:16" s="5" customFormat="1">
      <c r="A90" s="23" t="s">
        <v>98</v>
      </c>
      <c r="B90" s="4" t="s">
        <v>223</v>
      </c>
      <c r="C90" s="6">
        <f t="shared" ref="C90" si="32">$C$5-98</f>
        <v>45482</v>
      </c>
      <c r="D90" s="4"/>
      <c r="E90" s="121"/>
      <c r="F90" s="121"/>
      <c r="G90" s="4"/>
      <c r="H90" s="28"/>
      <c r="I90" s="28"/>
      <c r="J90" s="28"/>
      <c r="K90" s="28"/>
      <c r="L90" s="28"/>
      <c r="M90" s="28"/>
      <c r="N90" s="28"/>
      <c r="O90" s="28"/>
      <c r="P90" s="28"/>
    </row>
    <row r="91" spans="1:16" s="5" customFormat="1">
      <c r="A91" s="23"/>
      <c r="B91" s="4"/>
      <c r="C91" s="6"/>
      <c r="D91" s="4"/>
      <c r="E91" s="121"/>
      <c r="F91" s="121"/>
      <c r="G91" s="4"/>
      <c r="H91" s="28"/>
      <c r="I91" s="28"/>
      <c r="J91" s="28"/>
      <c r="K91" s="28"/>
      <c r="L91" s="28"/>
      <c r="M91" s="28"/>
      <c r="N91" s="28"/>
      <c r="O91" s="28"/>
      <c r="P91" s="28"/>
    </row>
    <row r="92" spans="1:16" s="5" customFormat="1">
      <c r="A92" s="23" t="s">
        <v>99</v>
      </c>
      <c r="B92" s="4" t="s">
        <v>224</v>
      </c>
      <c r="C92" s="6">
        <f t="shared" ref="C92" si="33">$C$5-84</f>
        <v>45496</v>
      </c>
      <c r="D92" s="4"/>
      <c r="E92" s="121"/>
      <c r="F92" s="121"/>
      <c r="G92" s="4"/>
      <c r="H92" s="28"/>
      <c r="I92" s="28"/>
      <c r="J92" s="28"/>
      <c r="K92" s="28"/>
      <c r="L92" s="28"/>
      <c r="M92" s="28"/>
      <c r="N92" s="28"/>
      <c r="O92" s="28"/>
      <c r="P92" s="28"/>
    </row>
    <row r="93" spans="1:16" s="5" customFormat="1">
      <c r="A93" s="23" t="s">
        <v>99</v>
      </c>
      <c r="B93" s="4" t="s">
        <v>225</v>
      </c>
      <c r="C93" s="6">
        <f t="shared" ref="C93" si="34">$C$5-80</f>
        <v>45500</v>
      </c>
      <c r="D93" s="4"/>
      <c r="E93" s="121"/>
      <c r="F93" s="121"/>
      <c r="G93" s="4"/>
      <c r="H93" s="28"/>
      <c r="I93" s="28"/>
      <c r="J93" s="28"/>
      <c r="K93" s="28"/>
      <c r="L93" s="28"/>
      <c r="M93" s="28"/>
      <c r="N93" s="28"/>
      <c r="O93" s="28"/>
      <c r="P93" s="28"/>
    </row>
    <row r="94" spans="1:16" s="5" customFormat="1">
      <c r="A94" s="23" t="s">
        <v>99</v>
      </c>
      <c r="B94" s="4" t="s">
        <v>226</v>
      </c>
      <c r="C94" s="6">
        <f t="shared" ref="C94:C95" si="35">$C$5-60</f>
        <v>45520</v>
      </c>
      <c r="D94" s="4"/>
      <c r="E94" s="124" t="s">
        <v>173</v>
      </c>
      <c r="F94" s="123"/>
      <c r="G94" s="4" t="s">
        <v>265</v>
      </c>
      <c r="H94" s="28"/>
      <c r="I94" s="28"/>
      <c r="J94" s="28"/>
      <c r="K94" s="28"/>
      <c r="L94" s="28"/>
      <c r="M94" s="28"/>
      <c r="N94" s="28"/>
      <c r="O94" s="28"/>
      <c r="P94" s="28"/>
    </row>
    <row r="95" spans="1:16" s="5" customFormat="1">
      <c r="A95" s="23" t="s">
        <v>99</v>
      </c>
      <c r="B95" s="4" t="s">
        <v>227</v>
      </c>
      <c r="C95" s="6">
        <f t="shared" si="35"/>
        <v>45520</v>
      </c>
      <c r="D95" s="4"/>
      <c r="E95" s="123"/>
      <c r="F95" s="123"/>
      <c r="G95" s="4"/>
      <c r="H95" s="28"/>
      <c r="I95" s="28"/>
      <c r="J95" s="28"/>
      <c r="K95" s="28"/>
      <c r="L95" s="28"/>
      <c r="M95" s="28"/>
      <c r="N95" s="28"/>
      <c r="O95" s="28"/>
      <c r="P95" s="28"/>
    </row>
    <row r="96" spans="1:16" s="5" customFormat="1">
      <c r="A96" s="23"/>
      <c r="B96" s="4"/>
      <c r="C96" s="6"/>
      <c r="D96" s="4"/>
      <c r="E96" s="123"/>
      <c r="F96" s="121"/>
      <c r="G96" s="4"/>
      <c r="H96" s="28"/>
      <c r="I96" s="28"/>
      <c r="J96" s="28"/>
      <c r="K96" s="28"/>
      <c r="L96" s="28"/>
      <c r="M96" s="28"/>
      <c r="N96" s="28"/>
      <c r="O96" s="28"/>
      <c r="P96" s="28"/>
    </row>
    <row r="97" spans="1:16" s="5" customFormat="1">
      <c r="A97" s="23" t="s">
        <v>100</v>
      </c>
      <c r="B97" s="4" t="s">
        <v>228</v>
      </c>
      <c r="C97" s="6">
        <f t="shared" ref="C97" si="36">$C$5-56</f>
        <v>45524</v>
      </c>
      <c r="D97" s="4"/>
      <c r="E97" s="123"/>
      <c r="F97" s="121"/>
      <c r="G97" s="4"/>
      <c r="H97" s="28"/>
      <c r="I97" s="28"/>
      <c r="J97" s="28"/>
      <c r="K97" s="28"/>
      <c r="L97" s="28"/>
      <c r="M97" s="28"/>
      <c r="N97" s="28"/>
      <c r="O97" s="28"/>
      <c r="P97" s="28"/>
    </row>
    <row r="98" spans="1:16" s="5" customFormat="1">
      <c r="A98" s="23" t="s">
        <v>100</v>
      </c>
      <c r="B98" s="4" t="s">
        <v>229</v>
      </c>
      <c r="C98" s="6">
        <f>$C$5-51</f>
        <v>45529</v>
      </c>
      <c r="D98" s="4"/>
      <c r="E98" s="123"/>
      <c r="F98" s="125"/>
      <c r="G98" s="4"/>
      <c r="H98" s="28"/>
      <c r="I98" s="28"/>
      <c r="J98" s="28"/>
      <c r="K98" s="28"/>
      <c r="L98" s="28"/>
      <c r="M98" s="28"/>
      <c r="N98" s="28"/>
      <c r="O98" s="28"/>
      <c r="P98" s="28"/>
    </row>
    <row r="99" spans="1:16" s="5" customFormat="1">
      <c r="A99" s="23" t="s">
        <v>100</v>
      </c>
      <c r="B99" s="4" t="s">
        <v>230</v>
      </c>
      <c r="C99" s="6">
        <f t="shared" ref="C99:C100" si="37">$C$5-49</f>
        <v>45531</v>
      </c>
      <c r="D99" s="4"/>
      <c r="E99" s="124" t="s">
        <v>148</v>
      </c>
      <c r="F99" s="126"/>
      <c r="G99" s="4"/>
      <c r="H99" s="28"/>
      <c r="I99" s="28"/>
      <c r="J99" s="28"/>
      <c r="K99" s="28"/>
      <c r="L99" s="28"/>
      <c r="M99" s="28"/>
      <c r="N99" s="28"/>
      <c r="O99" s="28"/>
      <c r="P99" s="28"/>
    </row>
    <row r="100" spans="1:16" s="5" customFormat="1">
      <c r="A100" s="23" t="s">
        <v>100</v>
      </c>
      <c r="B100" s="4" t="s">
        <v>231</v>
      </c>
      <c r="C100" s="6">
        <f t="shared" si="37"/>
        <v>45531</v>
      </c>
      <c r="D100" s="4"/>
      <c r="E100" s="123"/>
      <c r="F100" s="127" t="s">
        <v>269</v>
      </c>
      <c r="G100" s="4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s="5" customFormat="1">
      <c r="A101" s="23" t="s">
        <v>100</v>
      </c>
      <c r="B101" s="4" t="s">
        <v>232</v>
      </c>
      <c r="C101" s="6">
        <f t="shared" ref="C101" si="38">$C$5-36</f>
        <v>45544</v>
      </c>
      <c r="D101" s="4"/>
      <c r="E101" s="123"/>
      <c r="F101" s="121"/>
      <c r="G101" s="4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s="5" customFormat="1">
      <c r="A102" s="23" t="s">
        <v>100</v>
      </c>
      <c r="B102" s="4" t="s">
        <v>233</v>
      </c>
      <c r="C102" s="6">
        <f t="shared" ref="C102" si="39">$C$5-35</f>
        <v>45545</v>
      </c>
      <c r="D102" s="4"/>
      <c r="E102" s="123"/>
      <c r="F102" s="121"/>
      <c r="G102" s="4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s="5" customFormat="1">
      <c r="A103" s="23"/>
      <c r="B103" s="4"/>
      <c r="C103" s="6"/>
      <c r="D103" s="4"/>
      <c r="E103" s="123"/>
      <c r="F103" s="121"/>
      <c r="G103" s="4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6" s="5" customFormat="1">
      <c r="A104" s="23" t="s">
        <v>101</v>
      </c>
      <c r="B104" s="4" t="s">
        <v>234</v>
      </c>
      <c r="C104" s="6">
        <f t="shared" ref="C104:C106" si="40">$C$5-30</f>
        <v>45550</v>
      </c>
      <c r="D104" s="4"/>
      <c r="E104" s="121"/>
      <c r="F104" s="121"/>
      <c r="G104" s="4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6" s="5" customFormat="1">
      <c r="A105" s="23" t="s">
        <v>101</v>
      </c>
      <c r="B105" s="4" t="s">
        <v>235</v>
      </c>
      <c r="C105" s="6">
        <f t="shared" si="40"/>
        <v>45550</v>
      </c>
      <c r="D105" s="4"/>
      <c r="E105" s="124" t="s">
        <v>264</v>
      </c>
      <c r="F105" s="121"/>
      <c r="G105" s="4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s="5" customFormat="1">
      <c r="A106" s="23" t="s">
        <v>101</v>
      </c>
      <c r="B106" s="4" t="s">
        <v>236</v>
      </c>
      <c r="C106" s="6">
        <f t="shared" si="40"/>
        <v>45550</v>
      </c>
      <c r="D106" s="4"/>
      <c r="E106" s="121"/>
      <c r="F106" s="121"/>
      <c r="G106" s="4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16" s="5" customFormat="1">
      <c r="A107" s="23" t="s">
        <v>101</v>
      </c>
      <c r="B107" s="4" t="s">
        <v>237</v>
      </c>
      <c r="C107" s="6">
        <f t="shared" ref="C107:C110" si="41">$C$5-21</f>
        <v>45559</v>
      </c>
      <c r="D107" s="4"/>
      <c r="E107" s="123"/>
      <c r="F107" s="123"/>
      <c r="G107" s="4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16" s="5" customFormat="1">
      <c r="A108" s="23" t="s">
        <v>101</v>
      </c>
      <c r="B108" s="4" t="s">
        <v>238</v>
      </c>
      <c r="C108" s="6">
        <f t="shared" si="41"/>
        <v>45559</v>
      </c>
      <c r="D108" s="4"/>
      <c r="E108" s="123"/>
      <c r="F108" s="121"/>
      <c r="G108" s="4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16" s="5" customFormat="1">
      <c r="A109" s="23" t="s">
        <v>101</v>
      </c>
      <c r="B109" s="4" t="s">
        <v>239</v>
      </c>
      <c r="C109" s="6">
        <f t="shared" si="41"/>
        <v>45559</v>
      </c>
      <c r="D109" s="4"/>
      <c r="E109" s="123"/>
      <c r="F109" s="121"/>
      <c r="G109" s="4"/>
      <c r="H109" s="28"/>
      <c r="I109" s="28"/>
      <c r="J109" s="28"/>
      <c r="K109" s="28"/>
      <c r="L109" s="28"/>
      <c r="M109" s="28"/>
      <c r="N109" s="28"/>
      <c r="O109" s="28"/>
      <c r="P109" s="28"/>
    </row>
    <row r="110" spans="1:16" s="5" customFormat="1">
      <c r="A110" s="23" t="s">
        <v>101</v>
      </c>
      <c r="B110" s="4" t="s">
        <v>240</v>
      </c>
      <c r="C110" s="6">
        <f t="shared" si="41"/>
        <v>45559</v>
      </c>
      <c r="D110" s="4"/>
      <c r="E110" s="121"/>
      <c r="F110" s="121"/>
      <c r="G110" s="4"/>
      <c r="H110" s="28"/>
      <c r="I110" s="28"/>
      <c r="J110" s="28"/>
      <c r="K110" s="28"/>
      <c r="L110" s="28"/>
      <c r="M110" s="28"/>
      <c r="N110" s="28"/>
      <c r="O110" s="28"/>
      <c r="P110" s="28"/>
    </row>
    <row r="111" spans="1:16" s="5" customFormat="1">
      <c r="A111" s="23"/>
      <c r="B111" s="4"/>
      <c r="C111" s="6"/>
      <c r="D111" s="4"/>
      <c r="E111" s="123"/>
      <c r="F111" s="121"/>
      <c r="G111" s="4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1:16" s="5" customFormat="1">
      <c r="A112" s="23" t="s">
        <v>102</v>
      </c>
      <c r="B112" s="4" t="s">
        <v>241</v>
      </c>
      <c r="C112" s="6">
        <f t="shared" ref="C112" si="42">$C$5-14</f>
        <v>45566</v>
      </c>
      <c r="D112" s="4"/>
      <c r="E112" s="123"/>
      <c r="F112" s="121"/>
      <c r="G112" s="4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1:16" s="5" customFormat="1">
      <c r="A113" s="23" t="s">
        <v>102</v>
      </c>
      <c r="B113" s="4" t="s">
        <v>242</v>
      </c>
      <c r="C113" s="6">
        <f t="shared" ref="C113:C114" si="43">$C$5-13</f>
        <v>45567</v>
      </c>
      <c r="D113" s="4"/>
      <c r="E113" s="123"/>
      <c r="F113" s="121"/>
      <c r="G113" s="4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1:16" s="5" customFormat="1">
      <c r="A114" s="23" t="s">
        <v>102</v>
      </c>
      <c r="B114" s="4" t="s">
        <v>243</v>
      </c>
      <c r="C114" s="6">
        <f t="shared" si="43"/>
        <v>45567</v>
      </c>
      <c r="D114" s="4"/>
      <c r="E114" s="123"/>
      <c r="F114" s="123"/>
      <c r="G114" s="4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6" s="5" customFormat="1">
      <c r="A115" s="23"/>
      <c r="B115" s="4"/>
      <c r="C115" s="6"/>
      <c r="D115" s="4"/>
      <c r="E115" s="123"/>
      <c r="F115" s="121"/>
      <c r="G115" s="4"/>
      <c r="H115" s="28"/>
      <c r="I115" s="28"/>
      <c r="J115" s="28"/>
      <c r="K115" s="28"/>
      <c r="L115" s="28"/>
      <c r="M115" s="28"/>
      <c r="N115" s="28"/>
      <c r="O115" s="28"/>
      <c r="P115" s="28"/>
    </row>
    <row r="116" spans="1:16" s="5" customFormat="1">
      <c r="A116" s="23" t="s">
        <v>103</v>
      </c>
      <c r="B116" s="4" t="s">
        <v>244</v>
      </c>
      <c r="C116" s="6">
        <f t="shared" ref="C116:C119" si="44">$C$5-7</f>
        <v>45573</v>
      </c>
      <c r="D116" s="4"/>
      <c r="E116" s="123"/>
      <c r="F116" s="121"/>
      <c r="G116" s="4"/>
      <c r="H116" s="28"/>
      <c r="I116" s="28"/>
      <c r="J116" s="28"/>
      <c r="K116" s="28"/>
      <c r="L116" s="28"/>
      <c r="M116" s="28"/>
      <c r="N116" s="28"/>
      <c r="O116" s="28"/>
      <c r="P116" s="28"/>
    </row>
    <row r="117" spans="1:16" s="5" customFormat="1">
      <c r="A117" s="23" t="s">
        <v>103</v>
      </c>
      <c r="B117" s="4" t="s">
        <v>245</v>
      </c>
      <c r="C117" s="6">
        <f t="shared" si="44"/>
        <v>45573</v>
      </c>
      <c r="D117" s="4"/>
      <c r="E117" s="121"/>
      <c r="F117" s="121"/>
      <c r="H117" s="28"/>
      <c r="I117" s="28"/>
      <c r="J117" s="28"/>
      <c r="K117" s="28"/>
      <c r="L117" s="28"/>
      <c r="M117" s="28"/>
      <c r="N117" s="28"/>
      <c r="O117" s="28"/>
      <c r="P117" s="28"/>
    </row>
    <row r="118" spans="1:16" s="5" customFormat="1">
      <c r="A118" s="23" t="s">
        <v>103</v>
      </c>
      <c r="B118" s="4" t="s">
        <v>246</v>
      </c>
      <c r="C118" s="6">
        <f t="shared" si="44"/>
        <v>45573</v>
      </c>
      <c r="D118" s="4"/>
      <c r="E118" s="121"/>
      <c r="F118" s="121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s="5" customFormat="1">
      <c r="A119" s="23" t="s">
        <v>103</v>
      </c>
      <c r="B119" s="4" t="s">
        <v>247</v>
      </c>
      <c r="C119" s="6">
        <f t="shared" si="44"/>
        <v>45573</v>
      </c>
      <c r="D119" s="4"/>
      <c r="E119" s="121"/>
      <c r="F119" s="121"/>
      <c r="G119" s="4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s="5" customFormat="1">
      <c r="A120" s="23"/>
      <c r="C120" s="6"/>
      <c r="D120" s="4"/>
      <c r="E120" s="123"/>
      <c r="F120" s="121"/>
      <c r="G120" s="4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s="5" customFormat="1">
      <c r="A121" s="23" t="s">
        <v>104</v>
      </c>
      <c r="B121" s="116" t="s">
        <v>248</v>
      </c>
      <c r="C121" s="6">
        <f t="shared" ref="C121:C123" si="45">$C$5-1</f>
        <v>45579</v>
      </c>
      <c r="D121" s="4"/>
      <c r="E121" s="121"/>
      <c r="F121" s="121"/>
      <c r="G121" s="4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1:16" s="5" customFormat="1">
      <c r="A122" s="23" t="s">
        <v>104</v>
      </c>
      <c r="B122" s="117" t="s">
        <v>249</v>
      </c>
      <c r="C122" s="6">
        <f t="shared" si="45"/>
        <v>45579</v>
      </c>
      <c r="D122" s="4"/>
      <c r="E122" s="121"/>
      <c r="F122" s="121"/>
      <c r="G122" s="4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s="5" customFormat="1">
      <c r="A123" s="23" t="s">
        <v>104</v>
      </c>
      <c r="B123" s="116" t="s">
        <v>250</v>
      </c>
      <c r="C123" s="6">
        <f t="shared" si="45"/>
        <v>45579</v>
      </c>
      <c r="D123" s="4"/>
      <c r="E123" s="121"/>
      <c r="F123" s="121"/>
      <c r="G123" s="4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s="5" customFormat="1">
      <c r="A124" s="24"/>
      <c r="B124" s="4"/>
      <c r="C124" s="6"/>
      <c r="D124" s="4"/>
      <c r="E124" s="121"/>
      <c r="F124" s="121"/>
      <c r="G124" s="4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s="5" customFormat="1">
      <c r="A125" s="118" t="s">
        <v>105</v>
      </c>
      <c r="B125" s="4" t="s">
        <v>251</v>
      </c>
      <c r="C125" s="6">
        <f t="shared" ref="C125:C127" si="46">$C$5</f>
        <v>45580</v>
      </c>
      <c r="D125" s="4"/>
      <c r="E125" s="121"/>
      <c r="F125" s="121"/>
      <c r="G125" s="4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s="5" customFormat="1">
      <c r="A126" s="118" t="s">
        <v>105</v>
      </c>
      <c r="B126" s="4" t="s">
        <v>252</v>
      </c>
      <c r="C126" s="6">
        <f t="shared" si="46"/>
        <v>45580</v>
      </c>
      <c r="D126" s="4"/>
      <c r="E126" s="121"/>
      <c r="F126" s="121"/>
      <c r="G126" s="4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6" s="5" customFormat="1">
      <c r="A127" s="118" t="s">
        <v>105</v>
      </c>
      <c r="B127" s="8" t="s">
        <v>253</v>
      </c>
      <c r="C127" s="6">
        <f t="shared" si="46"/>
        <v>45580</v>
      </c>
      <c r="D127" s="4"/>
      <c r="E127" s="121"/>
      <c r="F127" s="121"/>
      <c r="G127" s="4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6" s="5" customFormat="1">
      <c r="A128" s="118"/>
      <c r="B128" s="8"/>
      <c r="C128" s="6"/>
      <c r="D128" s="4"/>
      <c r="E128" s="121"/>
      <c r="F128" s="121"/>
      <c r="G128" s="4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s="5" customFormat="1">
      <c r="A129" s="118" t="s">
        <v>106</v>
      </c>
      <c r="B129" s="8" t="s">
        <v>254</v>
      </c>
      <c r="C129" s="6">
        <f>$C$5+2</f>
        <v>45582</v>
      </c>
      <c r="D129" s="4"/>
      <c r="E129" s="121"/>
      <c r="F129" s="121"/>
      <c r="G129" s="4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 s="5" customFormat="1">
      <c r="A130" s="118" t="s">
        <v>106</v>
      </c>
      <c r="B130" s="8" t="s">
        <v>255</v>
      </c>
      <c r="C130" s="6">
        <f t="shared" ref="C130:C131" si="47">$C$5+4</f>
        <v>45584</v>
      </c>
      <c r="D130" s="4"/>
      <c r="E130" s="121"/>
      <c r="F130" s="123"/>
      <c r="G130" s="4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s="5" customFormat="1">
      <c r="A131" s="118" t="s">
        <v>106</v>
      </c>
      <c r="B131" s="8" t="s">
        <v>256</v>
      </c>
      <c r="C131" s="6">
        <f t="shared" si="47"/>
        <v>45584</v>
      </c>
      <c r="D131" s="4"/>
      <c r="E131" s="123"/>
      <c r="F131" s="121"/>
      <c r="G131" s="4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6" s="5" customFormat="1">
      <c r="A132" s="118" t="s">
        <v>106</v>
      </c>
      <c r="B132" s="8" t="s">
        <v>257</v>
      </c>
      <c r="C132" s="6">
        <f t="shared" ref="C132" si="48">$C$5+13</f>
        <v>45593</v>
      </c>
      <c r="D132" s="4"/>
      <c r="E132" s="123"/>
      <c r="F132" s="121"/>
      <c r="G132" s="4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s="5" customFormat="1">
      <c r="A133" s="118" t="s">
        <v>106</v>
      </c>
      <c r="B133" s="8" t="s">
        <v>258</v>
      </c>
      <c r="C133" s="6">
        <f t="shared" ref="C133:C134" si="49">$C$5+41</f>
        <v>45621</v>
      </c>
      <c r="D133" s="4"/>
      <c r="E133" s="126"/>
      <c r="F133" s="126"/>
      <c r="G133" s="4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s="5" customFormat="1">
      <c r="A134" s="118" t="s">
        <v>106</v>
      </c>
      <c r="B134" s="8" t="s">
        <v>259</v>
      </c>
      <c r="C134" s="6">
        <f t="shared" si="49"/>
        <v>45621</v>
      </c>
      <c r="D134" s="4"/>
      <c r="E134" s="126"/>
      <c r="F134" s="125"/>
      <c r="G134" s="4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s="5" customFormat="1">
      <c r="A135" s="118" t="s">
        <v>106</v>
      </c>
      <c r="B135" s="8" t="s">
        <v>260</v>
      </c>
      <c r="C135" s="6">
        <f>$C$5+55</f>
        <v>45635</v>
      </c>
      <c r="D135" s="4"/>
      <c r="E135" s="121"/>
      <c r="F135" s="121"/>
      <c r="G135" s="4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1:16" s="5" customFormat="1">
      <c r="A136" s="118" t="s">
        <v>106</v>
      </c>
      <c r="B136" s="8" t="s">
        <v>261</v>
      </c>
      <c r="C136" s="6">
        <f>$C$5+60</f>
        <v>45640</v>
      </c>
      <c r="D136" s="4"/>
      <c r="E136" s="121"/>
      <c r="F136" s="121"/>
      <c r="G136" s="4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1:16">
      <c r="E137" s="128"/>
      <c r="F137" s="128"/>
    </row>
    <row r="138" spans="1:16">
      <c r="E138" s="128"/>
      <c r="F138" s="128"/>
    </row>
    <row r="139" spans="1:16">
      <c r="E139" s="128"/>
      <c r="F139" s="128"/>
    </row>
    <row r="140" spans="1:16">
      <c r="E140" s="128"/>
      <c r="F140" s="128"/>
    </row>
    <row r="141" spans="1:16">
      <c r="E141" s="128"/>
      <c r="F141" s="128"/>
    </row>
    <row r="142" spans="1:16">
      <c r="E142" s="128"/>
      <c r="F142" s="128"/>
    </row>
    <row r="143" spans="1:16">
      <c r="E143" s="128"/>
      <c r="F143" s="128"/>
    </row>
    <row r="144" spans="1:16">
      <c r="E144" s="128"/>
      <c r="F144" s="128"/>
    </row>
    <row r="145" spans="5:6">
      <c r="E145" s="128"/>
      <c r="F145" s="128"/>
    </row>
    <row r="146" spans="5:6">
      <c r="E146" s="128"/>
      <c r="F146" s="128"/>
    </row>
    <row r="147" spans="5:6">
      <c r="E147" s="128"/>
      <c r="F147" s="128"/>
    </row>
    <row r="148" spans="5:6">
      <c r="E148" s="128"/>
      <c r="F148" s="128"/>
    </row>
    <row r="149" spans="5:6">
      <c r="E149" s="128"/>
      <c r="F149" s="128"/>
    </row>
    <row r="150" spans="5:6">
      <c r="E150" s="128"/>
      <c r="F150" s="128"/>
    </row>
    <row r="151" spans="5:6">
      <c r="E151" s="128"/>
      <c r="F151" s="128"/>
    </row>
    <row r="152" spans="5:6">
      <c r="E152" s="128"/>
      <c r="F152" s="128"/>
    </row>
    <row r="153" spans="5:6">
      <c r="E153" s="128"/>
      <c r="F153" s="128"/>
    </row>
    <row r="154" spans="5:6">
      <c r="E154" s="128"/>
      <c r="F154" s="128"/>
    </row>
    <row r="155" spans="5:6">
      <c r="E155" s="128"/>
      <c r="F155" s="128"/>
    </row>
    <row r="156" spans="5:6">
      <c r="E156" s="128"/>
      <c r="F156" s="128"/>
    </row>
    <row r="157" spans="5:6">
      <c r="E157" s="128"/>
      <c r="F157" s="128"/>
    </row>
    <row r="158" spans="5:6">
      <c r="E158" s="128"/>
      <c r="F158" s="128"/>
    </row>
    <row r="159" spans="5:6">
      <c r="E159" s="128"/>
      <c r="F159" s="128"/>
    </row>
    <row r="160" spans="5:6">
      <c r="E160" s="128"/>
      <c r="F160" s="128"/>
    </row>
    <row r="161" spans="5:6">
      <c r="E161" s="128"/>
      <c r="F161" s="128"/>
    </row>
    <row r="162" spans="5:6">
      <c r="E162" s="128"/>
      <c r="F162" s="128"/>
    </row>
    <row r="163" spans="5:6">
      <c r="E163" s="128"/>
      <c r="F163" s="128"/>
    </row>
  </sheetData>
  <mergeCells count="1">
    <mergeCell ref="A2:G2"/>
  </mergeCells>
  <phoneticPr fontId="1" type="noConversion"/>
  <hyperlinks>
    <hyperlink ref="E5" r:id="rId1" xr:uid="{7CAAB8C5-DD8D-834B-8B80-B55B9A0C2053}"/>
    <hyperlink ref="E11" r:id="rId2" xr:uid="{AA11DCE0-97BD-1E44-9A71-0036C66A89DC}"/>
    <hyperlink ref="F13" r:id="rId3" xr:uid="{49DA5B32-A80B-0C42-98C0-DAF9200C4E6C}"/>
    <hyperlink ref="E18" r:id="rId4" xr:uid="{BCA0D25A-B551-FB4F-8844-E94FB08297C3}"/>
    <hyperlink ref="E20" r:id="rId5" xr:uid="{E1A94A39-9465-3C40-93A7-8E18522B816F}"/>
    <hyperlink ref="E29" r:id="rId6" xr:uid="{1335096F-0F6F-C242-82B2-F77302DF60CB}"/>
    <hyperlink ref="E30" r:id="rId7" xr:uid="{9552488D-DE1F-AF45-B0AA-4D95086AEC58}"/>
    <hyperlink ref="E33" r:id="rId8" xr:uid="{F6087B97-72CE-0F41-A2F9-3EFC68B36073}"/>
    <hyperlink ref="E35" r:id="rId9" xr:uid="{217A7D44-D666-1B40-9F4F-CCBD4C56E5D9}"/>
    <hyperlink ref="E49" r:id="rId10" xr:uid="{4505AFA1-BB9A-C84C-962D-BC7B4261C77F}"/>
    <hyperlink ref="E58" r:id="rId11" xr:uid="{965C0C07-4626-814F-B5E1-A5518117F9B7}"/>
    <hyperlink ref="E63" r:id="rId12" xr:uid="{CA6C70BF-E1F8-CE44-9B15-CD335F51797D}"/>
    <hyperlink ref="F65" r:id="rId13" xr:uid="{B7C7D042-19B9-A34C-899C-67740D0D3478}"/>
    <hyperlink ref="E76" r:id="rId14" xr:uid="{C44DB65E-0035-9244-BCF5-250BCEA9A8B6}"/>
    <hyperlink ref="E78" r:id="rId15" xr:uid="{75379270-1DF9-8641-8C55-71A572D039F3}"/>
    <hyperlink ref="E80" r:id="rId16" xr:uid="{E866A857-4EF6-A541-8704-D3E47138803B}"/>
    <hyperlink ref="E82" r:id="rId17" xr:uid="{E285A07B-479B-FE44-8C07-1F808EE34050}"/>
    <hyperlink ref="F7" r:id="rId18" xr:uid="{A5E356F1-086F-1A4E-B3A8-33423334948D}"/>
    <hyperlink ref="F6" r:id="rId19" xr:uid="{B181D97D-61F2-4844-BC0F-F879A2DFAB1C}"/>
    <hyperlink ref="F9" r:id="rId20" xr:uid="{663D84EA-ABD6-2749-ADA4-C95D83E1F40C}"/>
    <hyperlink ref="F11" r:id="rId21" xr:uid="{CC6C48AE-77ED-E046-908F-A1E18152E685}"/>
    <hyperlink ref="E16" r:id="rId22" xr:uid="{5CE80AE6-7562-3045-9F2C-5EB285532D9D}"/>
    <hyperlink ref="F16" r:id="rId23" xr:uid="{416E4131-4842-1E48-80A8-98ECEF6F36CE}"/>
    <hyperlink ref="E17" r:id="rId24" xr:uid="{0968CCCF-C6F0-374B-8119-8A00F78B5B5C}"/>
    <hyperlink ref="F17" r:id="rId25" xr:uid="{A3B4E134-98C3-8047-9675-CE9039985DB4}"/>
    <hyperlink ref="E22" r:id="rId26" xr:uid="{DD015BF0-3D30-E245-8AC2-7F6F1ADC2514}"/>
    <hyperlink ref="E28" r:id="rId27" xr:uid="{E76C287C-996C-DF41-AC66-D157E892C20E}"/>
    <hyperlink ref="F28" r:id="rId28" xr:uid="{26F10CCC-AFE7-0E44-BB17-7319D46B9645}"/>
    <hyperlink ref="F30" r:id="rId29" xr:uid="{18749157-E297-AD4E-83CC-C4D70D1F5080}"/>
    <hyperlink ref="E31" r:id="rId30" xr:uid="{09404043-4402-3D49-879E-62DAF2098225}"/>
    <hyperlink ref="E34" r:id="rId31" xr:uid="{3A2F8D8F-0F66-804C-842D-1033A5DDD587}"/>
    <hyperlink ref="E37" r:id="rId32" xr:uid="{F352234B-AE79-8B42-B0F9-BED02E98B3FB}"/>
    <hyperlink ref="E38" r:id="rId33" xr:uid="{CDA8B25C-4418-D24A-A203-0C9736B50DC3}"/>
    <hyperlink ref="E40" r:id="rId34" xr:uid="{49990785-7481-EE42-81FC-9863A9478223}"/>
    <hyperlink ref="E42" r:id="rId35" xr:uid="{0873C97A-A53D-E643-91B3-4392DFB09FBD}"/>
    <hyperlink ref="E43" r:id="rId36" xr:uid="{CE8468FC-49B8-EB42-9FA2-07377029762D}"/>
    <hyperlink ref="E44" r:id="rId37" xr:uid="{6B98EA67-7D9F-5C46-975C-DAF30805461A}"/>
    <hyperlink ref="E46" r:id="rId38" xr:uid="{1B403628-714B-F248-9F9D-F5745AACD665}"/>
    <hyperlink ref="E47" r:id="rId39" xr:uid="{CF83A5AB-C006-E143-82AA-646A9AC4085A}"/>
    <hyperlink ref="E48" r:id="rId40" xr:uid="{5222A5B4-9A75-9F4F-B806-5455239559E1}"/>
    <hyperlink ref="E55" r:id="rId41" xr:uid="{6EF05929-632D-4847-B62A-5044005B9E3E}"/>
    <hyperlink ref="E56" r:id="rId42" xr:uid="{5697171C-86E0-6141-9F34-2F7715528FC3}"/>
    <hyperlink ref="E60" r:id="rId43" xr:uid="{2B783FD8-68BA-354E-85D7-22BAAC04A2AB}"/>
    <hyperlink ref="E61" r:id="rId44" xr:uid="{C09EA6C1-4A36-494C-8D94-30364508064C}"/>
    <hyperlink ref="E62" r:id="rId45" xr:uid="{A8A8018F-F129-064A-87F3-115770D022B0}"/>
    <hyperlink ref="E41" r:id="rId46" xr:uid="{513F6D3D-D40C-704F-B66F-1F00CCD22007}"/>
    <hyperlink ref="E52" r:id="rId47" xr:uid="{3C2A0162-5B06-5742-9A6E-4FCFF467F9AF}"/>
    <hyperlink ref="E51" r:id="rId48" xr:uid="{9B6372A6-C33F-BE42-900B-27FE4E238EFE}"/>
    <hyperlink ref="E53" r:id="rId49" xr:uid="{F4FF0CF0-D2D9-A244-BEBF-BF3BC5E4968D}"/>
    <hyperlink ref="E88" r:id="rId50" xr:uid="{85BF5281-5F78-3B40-BCFE-3B237AA52A15}"/>
    <hyperlink ref="E54" r:id="rId51" xr:uid="{D2E58A0C-0DA1-2D43-8361-4298844911D6}"/>
    <hyperlink ref="E57" r:id="rId52" xr:uid="{B57A229E-25C7-484A-AF38-B929AA146855}"/>
    <hyperlink ref="E64" r:id="rId53" xr:uid="{A0C0D5F3-EBFB-B248-9C40-B0EAFCBA8397}"/>
    <hyperlink ref="E71" r:id="rId54" xr:uid="{80B0D842-45C1-CA4F-9E2B-8244407416DC}"/>
    <hyperlink ref="E59" r:id="rId55" xr:uid="{DD641C58-D409-BD48-816F-249FB2CAEE02}"/>
    <hyperlink ref="E67" r:id="rId56" xr:uid="{33838D02-2EC5-E447-B103-F66881901B75}"/>
    <hyperlink ref="E68" r:id="rId57" xr:uid="{84AD3D6A-06ED-CB4E-846B-F5D38757E878}"/>
    <hyperlink ref="E84" r:id="rId58" xr:uid="{02F69B5F-D3CD-FC46-BF24-BF687C32E26E}"/>
    <hyperlink ref="E69" r:id="rId59" xr:uid="{60716A8A-8BED-7849-86C3-FFD61FC5F0F1}"/>
    <hyperlink ref="E72" r:id="rId60" xr:uid="{A7A80BAB-7296-CA4A-BE9A-804379D2FA63}"/>
    <hyperlink ref="E83" r:id="rId61" xr:uid="{2D5208DD-8FE8-3B49-9FFC-84DD5DA5F421}"/>
    <hyperlink ref="E105" r:id="rId62" xr:uid="{11931D06-EB4E-BD46-B09D-D00C1B860202}"/>
    <hyperlink ref="E94" r:id="rId63" xr:uid="{726E9336-28B5-EE44-AA45-21975F080492}"/>
    <hyperlink ref="E86" r:id="rId64" xr:uid="{7467E6AA-B3CF-0E48-A141-795B75ABAF02}"/>
    <hyperlink ref="E89" r:id="rId65" xr:uid="{A58A245A-3B32-FD4B-87F1-EC1A6882559D}"/>
    <hyperlink ref="E99" r:id="rId66" xr:uid="{3C1F3629-7146-D34D-9E4B-016486486775}"/>
    <hyperlink ref="F54" r:id="rId67" xr:uid="{D06C52E3-355D-014B-BECE-682E505B3D6B}"/>
    <hyperlink ref="F100" r:id="rId68" xr:uid="{B66F2E50-EAD5-7E46-B879-85498FF4A18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BB6A-10FD-F143-830B-6C9345AEFBF9}">
  <dimension ref="A1:AA36"/>
  <sheetViews>
    <sheetView tabSelected="1" workbookViewId="0">
      <selection activeCell="C94" sqref="C94"/>
    </sheetView>
  </sheetViews>
  <sheetFormatPr baseColWidth="10" defaultRowHeight="13"/>
  <cols>
    <col min="1" max="1" width="26.83203125" customWidth="1"/>
    <col min="2" max="2" width="27.6640625" customWidth="1"/>
    <col min="3" max="3" width="27.1640625" customWidth="1"/>
    <col min="4" max="4" width="24.83203125" customWidth="1"/>
    <col min="5" max="5" width="25" customWidth="1"/>
    <col min="6" max="6" width="18" customWidth="1"/>
    <col min="7" max="7" width="22.83203125" customWidth="1"/>
    <col min="10" max="10" width="22" customWidth="1"/>
    <col min="12" max="22" width="10.83203125" style="27"/>
  </cols>
  <sheetData>
    <row r="1" spans="1:27" s="17" customFormat="1" ht="16">
      <c r="A1" s="20"/>
      <c r="B1" s="20"/>
      <c r="W1" s="26"/>
      <c r="X1" s="26"/>
      <c r="Y1" s="26"/>
      <c r="Z1" s="26"/>
    </row>
    <row r="2" spans="1:27" s="9" customFormat="1" ht="51.75" customHeight="1">
      <c r="A2" s="97" t="s">
        <v>115</v>
      </c>
      <c r="B2" s="101"/>
      <c r="C2" s="98"/>
      <c r="D2" s="98"/>
      <c r="E2" s="99"/>
      <c r="F2" s="99"/>
      <c r="G2" s="98"/>
      <c r="H2" s="98"/>
      <c r="I2" s="99"/>
      <c r="J2" s="98"/>
      <c r="K2" s="98"/>
      <c r="L2" s="99"/>
      <c r="M2" s="99"/>
      <c r="N2" s="98"/>
      <c r="O2" s="98"/>
      <c r="P2" s="99"/>
      <c r="Q2" s="99"/>
      <c r="R2" s="98"/>
      <c r="S2" s="98"/>
      <c r="T2" s="17"/>
      <c r="U2" s="17"/>
      <c r="V2" s="17"/>
    </row>
    <row r="3" spans="1:27" s="114" customFormat="1" ht="64" customHeight="1">
      <c r="A3" s="110"/>
      <c r="B3" s="110"/>
      <c r="C3" s="111" t="s">
        <v>126</v>
      </c>
      <c r="D3" s="112"/>
      <c r="E3" s="113"/>
      <c r="F3" s="113"/>
      <c r="W3" s="115"/>
      <c r="X3" s="115"/>
      <c r="Y3" s="115"/>
      <c r="Z3" s="115"/>
    </row>
    <row r="4" spans="1:27" s="108" customFormat="1" ht="18">
      <c r="A4" s="103" t="s">
        <v>116</v>
      </c>
      <c r="B4" s="103" t="s">
        <v>117</v>
      </c>
      <c r="C4" s="103" t="s">
        <v>118</v>
      </c>
      <c r="D4" s="104" t="s">
        <v>119</v>
      </c>
      <c r="E4" s="103" t="s">
        <v>120</v>
      </c>
      <c r="F4" s="104" t="s">
        <v>121</v>
      </c>
      <c r="G4" s="104" t="s">
        <v>123</v>
      </c>
      <c r="H4" s="104" t="s">
        <v>124</v>
      </c>
      <c r="I4" s="105" t="s">
        <v>112</v>
      </c>
      <c r="J4" s="103" t="s">
        <v>122</v>
      </c>
      <c r="K4" s="104" t="s">
        <v>125</v>
      </c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7"/>
      <c r="X4" s="107"/>
      <c r="Y4" s="107"/>
      <c r="Z4" s="107"/>
      <c r="AA4" s="107"/>
    </row>
    <row r="5" spans="1:27" s="109" customFormat="1" ht="17"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7" s="109" customFormat="1" ht="17"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27" s="109" customFormat="1" ht="17"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1:27" s="109" customFormat="1" ht="17"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</row>
    <row r="9" spans="1:27" s="109" customFormat="1" ht="17"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1:27" s="109" customFormat="1" ht="17"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27" s="109" customFormat="1" ht="17"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</row>
    <row r="12" spans="1:27" s="109" customFormat="1" ht="17"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</row>
    <row r="13" spans="1:27" s="109" customFormat="1" ht="17"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</row>
    <row r="14" spans="1:27" s="109" customFormat="1" ht="17"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</row>
    <row r="15" spans="1:27" s="109" customFormat="1" ht="17"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</row>
    <row r="16" spans="1:27" s="109" customFormat="1" ht="17"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</row>
    <row r="17" spans="12:22" s="109" customFormat="1" ht="17"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2:22" s="109" customFormat="1" ht="17"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</row>
    <row r="19" spans="12:22" s="109" customFormat="1" ht="17"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</row>
    <row r="20" spans="12:22" s="109" customFormat="1" ht="17"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</row>
    <row r="21" spans="12:22" s="109" customFormat="1" ht="17"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</row>
    <row r="22" spans="12:22" s="109" customFormat="1" ht="17"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</row>
    <row r="23" spans="12:22" s="109" customFormat="1" ht="17"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</row>
    <row r="24" spans="12:22" s="109" customFormat="1" ht="17"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</row>
    <row r="25" spans="12:22" s="109" customFormat="1" ht="17"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</row>
    <row r="26" spans="12:22" s="109" customFormat="1" ht="17"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</row>
    <row r="27" spans="12:22" s="109" customFormat="1" ht="17"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</row>
    <row r="28" spans="12:22" s="109" customFormat="1" ht="17"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</row>
    <row r="29" spans="12:22" s="109" customFormat="1" ht="17"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2:22" s="109" customFormat="1" ht="17"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</row>
    <row r="31" spans="12:22" s="109" customFormat="1" ht="17"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</row>
    <row r="32" spans="12:22" s="109" customFormat="1" ht="17"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12:22" s="109" customFormat="1" ht="17"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</row>
    <row r="34" spans="12:22" s="109" customFormat="1" ht="17"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</row>
    <row r="35" spans="12:22" s="109" customFormat="1" ht="17"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</row>
    <row r="36" spans="12:22" s="109" customFormat="1" ht="17"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</row>
  </sheetData>
  <mergeCells count="2">
    <mergeCell ref="A2:J2"/>
    <mergeCell ref="K2:S2"/>
  </mergeCells>
  <hyperlinks>
    <hyperlink ref="C3" r:id="rId1" xr:uid="{8F270791-B280-D24F-B687-D4FB997955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Budget planner</vt:lpstr>
      <vt:lpstr>Checklist</vt:lpstr>
      <vt:lpstr>Leveranciers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Stringer</dc:creator>
  <cp:lastModifiedBy>Microsoft Office-gebruiker</cp:lastModifiedBy>
  <cp:lastPrinted>2019-01-28T06:28:13Z</cp:lastPrinted>
  <dcterms:created xsi:type="dcterms:W3CDTF">2017-05-16T22:10:00Z</dcterms:created>
  <dcterms:modified xsi:type="dcterms:W3CDTF">2022-12-30T20:35:33Z</dcterms:modified>
</cp:coreProperties>
</file>